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codeName="ThisWorkbook"/>
  <mc:AlternateContent xmlns:mc="http://schemas.openxmlformats.org/markup-compatibility/2006">
    <mc:Choice Requires="x15">
      <x15ac:absPath xmlns:x15ac="http://schemas.microsoft.com/office/spreadsheetml/2010/11/ac" url="C:\Users\jarivera6\University of Texas at El Paso\VPAA - VPAA Documents\Curriculum\Forms\"/>
    </mc:Choice>
  </mc:AlternateContent>
  <xr:revisionPtr revIDLastSave="12" documentId="8_{2C3F02CD-5685-4D2F-92C8-4FB582CE943A}" xr6:coauthVersionLast="36" xr6:coauthVersionMax="36" xr10:uidLastSave="{E650DEED-E807-4AA5-9F7B-304865F1FD65}"/>
  <bookViews>
    <workbookView xWindow="38280" yWindow="-120" windowWidth="29040" windowHeight="15720" tabRatio="888" activeTab="5" xr2:uid="{2BB74788-E7CF-4466-B3AA-62F07162C291}"/>
  </bookViews>
  <sheets>
    <sheet name="P&amp;L Initiative" sheetId="15" r:id="rId1"/>
    <sheet name="THECB Summary" sheetId="14" r:id="rId2"/>
    <sheet name="Initiative Summary" sheetId="13" state="hidden" r:id="rId3"/>
    <sheet name="fromula funding tool" sheetId="3" state="hidden" r:id="rId4"/>
    <sheet name="Costs and Funding Summary" sheetId="2" r:id="rId5"/>
    <sheet name="Formula funding tool-rev" sheetId="7" r:id="rId6"/>
    <sheet name="Faculty reallocations" sheetId="4" r:id="rId7"/>
    <sheet name="Faculty &amp; Courses" sheetId="11" state="hidden" r:id="rId8"/>
    <sheet name="Student Grant &amp; Endowment Suppo" sheetId="12" state="hidden" r:id="rId9"/>
    <sheet name="Funding Matrix" sheetId="10" state="hidden" r:id="rId10"/>
    <sheet name="Assumptions" sheetId="8" state="hidden" r:id="rId11"/>
  </sheets>
  <externalReferences>
    <externalReference r:id="rId12"/>
  </externalReferences>
  <definedNames>
    <definedName name="_xlnm.Print_Area" localSheetId="7">'Faculty &amp; Courses'!$A$1:$N$13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F30" i="2" s="1"/>
  <c r="F17" i="15"/>
  <c r="E17" i="15"/>
  <c r="D17" i="15"/>
  <c r="C17" i="15"/>
  <c r="B17" i="15"/>
  <c r="C23" i="15" l="1"/>
  <c r="D23" i="15"/>
  <c r="E23" i="15"/>
  <c r="F23" i="15"/>
  <c r="B23" i="15"/>
  <c r="C16" i="15" l="1"/>
  <c r="D16" i="15"/>
  <c r="E16" i="15"/>
  <c r="F16" i="15"/>
  <c r="B16" i="15"/>
  <c r="G35" i="15" l="1"/>
  <c r="C31" i="15"/>
  <c r="G37" i="15" l="1"/>
  <c r="F6" i="15"/>
  <c r="E6" i="15"/>
  <c r="D6" i="15"/>
  <c r="C6" i="15"/>
  <c r="B6" i="15"/>
  <c r="H27" i="2"/>
  <c r="I27" i="2" s="1"/>
  <c r="J27" i="2" s="1"/>
  <c r="G27" i="2"/>
  <c r="G36" i="15"/>
  <c r="G17" i="15"/>
  <c r="G15" i="15"/>
  <c r="G14" i="15" l="1"/>
  <c r="G16" i="15"/>
  <c r="G23" i="15"/>
  <c r="F57" i="2" l="1"/>
  <c r="H29" i="2"/>
  <c r="G29" i="2"/>
  <c r="G30" i="14"/>
  <c r="F30" i="14"/>
  <c r="E30" i="14"/>
  <c r="D30" i="14"/>
  <c r="C30" i="14"/>
  <c r="H30" i="14" s="1"/>
  <c r="G28" i="14"/>
  <c r="F28" i="14"/>
  <c r="E28" i="14"/>
  <c r="D28" i="14"/>
  <c r="C28" i="14"/>
  <c r="G18" i="14"/>
  <c r="F18" i="14"/>
  <c r="E18" i="14"/>
  <c r="D18" i="14"/>
  <c r="C18" i="14"/>
  <c r="G17" i="14"/>
  <c r="F17" i="14"/>
  <c r="E17" i="14"/>
  <c r="D17" i="14"/>
  <c r="C17" i="14"/>
  <c r="H17" i="14" s="1"/>
  <c r="G14" i="14"/>
  <c r="F14" i="14"/>
  <c r="E14" i="14"/>
  <c r="D14" i="14"/>
  <c r="C14" i="14"/>
  <c r="D27" i="14"/>
  <c r="C27" i="14"/>
  <c r="G10" i="14"/>
  <c r="F10" i="14"/>
  <c r="E10" i="14"/>
  <c r="D10" i="14"/>
  <c r="C10" i="14"/>
  <c r="J57" i="2" l="1"/>
  <c r="I57" i="2"/>
  <c r="G57" i="2"/>
  <c r="H57" i="2"/>
  <c r="H10" i="14"/>
  <c r="H28" i="14"/>
  <c r="H18" i="14"/>
  <c r="H14" i="14"/>
  <c r="J29" i="2" l="1"/>
  <c r="I29" i="2"/>
  <c r="D47" i="7"/>
  <c r="D7" i="7"/>
  <c r="F48" i="7" l="1"/>
  <c r="U17" i="4"/>
  <c r="U16" i="4"/>
  <c r="U15" i="4"/>
  <c r="U14" i="4"/>
  <c r="U13" i="4"/>
  <c r="U12" i="4"/>
  <c r="U11" i="4"/>
  <c r="U10" i="4"/>
  <c r="U9" i="4"/>
  <c r="U8" i="4"/>
  <c r="U7" i="4"/>
  <c r="U6" i="4"/>
  <c r="U5" i="4"/>
  <c r="U4" i="4"/>
  <c r="R17" i="4"/>
  <c r="R16" i="4"/>
  <c r="R15" i="4"/>
  <c r="R14" i="4"/>
  <c r="R13" i="4"/>
  <c r="R12" i="4"/>
  <c r="R11" i="4"/>
  <c r="R10" i="4"/>
  <c r="R9" i="4"/>
  <c r="R8" i="4"/>
  <c r="R7" i="4"/>
  <c r="R6" i="4"/>
  <c r="R5" i="4"/>
  <c r="R4" i="4"/>
  <c r="O17" i="4"/>
  <c r="O16" i="4"/>
  <c r="O15" i="4"/>
  <c r="O14" i="4"/>
  <c r="O13" i="4"/>
  <c r="O12" i="4"/>
  <c r="O11" i="4"/>
  <c r="O10" i="4"/>
  <c r="O9" i="4"/>
  <c r="O8" i="4"/>
  <c r="O7" i="4"/>
  <c r="O6" i="4"/>
  <c r="O5" i="4"/>
  <c r="O4" i="4"/>
  <c r="L17" i="4"/>
  <c r="L16" i="4"/>
  <c r="L15" i="4"/>
  <c r="L14" i="4"/>
  <c r="L13" i="4"/>
  <c r="L12" i="4"/>
  <c r="L11" i="4"/>
  <c r="L10" i="4"/>
  <c r="L9" i="4"/>
  <c r="L8" i="4"/>
  <c r="L7" i="4"/>
  <c r="L6" i="4"/>
  <c r="L5" i="4"/>
  <c r="L4" i="4"/>
  <c r="I17" i="4"/>
  <c r="I16" i="4"/>
  <c r="I15" i="4"/>
  <c r="I14" i="4"/>
  <c r="I13" i="4"/>
  <c r="I12" i="4"/>
  <c r="I11" i="4"/>
  <c r="I10" i="4"/>
  <c r="I9" i="4"/>
  <c r="I8" i="4"/>
  <c r="I7" i="4"/>
  <c r="I6" i="4"/>
  <c r="I5" i="4"/>
  <c r="I4" i="4"/>
  <c r="F8" i="2" l="1"/>
  <c r="B31" i="15"/>
  <c r="H12" i="13"/>
  <c r="H11" i="13"/>
  <c r="H10" i="13"/>
  <c r="F36" i="2"/>
  <c r="F37" i="2" s="1"/>
  <c r="G18" i="13"/>
  <c r="F18" i="13"/>
  <c r="E18" i="13"/>
  <c r="D18" i="13"/>
  <c r="C18" i="13"/>
  <c r="G17" i="13"/>
  <c r="F17" i="13"/>
  <c r="E17" i="13"/>
  <c r="D17" i="13"/>
  <c r="C17" i="13"/>
  <c r="G22" i="13"/>
  <c r="F22" i="13"/>
  <c r="E22" i="13"/>
  <c r="D22" i="13"/>
  <c r="C22" i="13"/>
  <c r="I103" i="10" l="1"/>
  <c r="I113" i="10"/>
  <c r="I112" i="10"/>
  <c r="I111" i="10"/>
  <c r="I110" i="10"/>
  <c r="I109" i="10"/>
  <c r="I108" i="10"/>
  <c r="I107" i="10"/>
  <c r="I106" i="10"/>
  <c r="I105" i="10"/>
  <c r="I104" i="10"/>
  <c r="I102" i="10"/>
  <c r="I101" i="10"/>
  <c r="I100" i="10"/>
  <c r="I99" i="10"/>
  <c r="I98" i="10"/>
  <c r="I97" i="10"/>
  <c r="I96" i="10"/>
  <c r="I95" i="10"/>
  <c r="I94" i="10"/>
  <c r="I93" i="10"/>
  <c r="I82" i="10"/>
  <c r="I92" i="10"/>
  <c r="I91" i="10"/>
  <c r="I90" i="10"/>
  <c r="I89" i="10"/>
  <c r="I88" i="10"/>
  <c r="I87" i="10"/>
  <c r="I86" i="10"/>
  <c r="I85" i="10"/>
  <c r="I84" i="10"/>
  <c r="I83" i="10"/>
  <c r="I81" i="10"/>
  <c r="I80" i="10"/>
  <c r="I79" i="10"/>
  <c r="I78" i="10"/>
  <c r="I77" i="10"/>
  <c r="I76" i="10"/>
  <c r="I75" i="10"/>
  <c r="I74" i="10"/>
  <c r="I73" i="10"/>
  <c r="I72" i="10"/>
  <c r="I61" i="10"/>
  <c r="I71" i="10"/>
  <c r="I70" i="10"/>
  <c r="I69" i="10"/>
  <c r="I68" i="10"/>
  <c r="I67" i="10"/>
  <c r="I66" i="10"/>
  <c r="I65" i="10"/>
  <c r="I64" i="10"/>
  <c r="I63" i="10"/>
  <c r="I62" i="10"/>
  <c r="I60" i="10"/>
  <c r="I59" i="10"/>
  <c r="I58" i="10"/>
  <c r="I57" i="10"/>
  <c r="I56" i="10"/>
  <c r="I55" i="10"/>
  <c r="I54" i="10"/>
  <c r="I53" i="10"/>
  <c r="I52" i="10"/>
  <c r="I51" i="10"/>
  <c r="I40" i="10"/>
  <c r="I50" i="10"/>
  <c r="I49" i="10"/>
  <c r="I48" i="10"/>
  <c r="I47" i="10"/>
  <c r="I46" i="10"/>
  <c r="I45" i="10"/>
  <c r="I44" i="10"/>
  <c r="I43" i="10"/>
  <c r="I42" i="10"/>
  <c r="I41" i="10"/>
  <c r="I39" i="10"/>
  <c r="I38" i="10"/>
  <c r="I37" i="10"/>
  <c r="I36" i="10"/>
  <c r="I35" i="10"/>
  <c r="I34" i="10"/>
  <c r="I33" i="10"/>
  <c r="I32" i="10"/>
  <c r="I31" i="10"/>
  <c r="I30" i="10"/>
  <c r="I29" i="10"/>
  <c r="I28" i="10"/>
  <c r="I27" i="10"/>
  <c r="I26" i="10"/>
  <c r="I25" i="10"/>
  <c r="I24" i="10"/>
  <c r="I23" i="10"/>
  <c r="I22" i="10"/>
  <c r="I21" i="10"/>
  <c r="I20" i="10"/>
  <c r="I18" i="10"/>
  <c r="I17" i="10"/>
  <c r="I16" i="10"/>
  <c r="I15" i="10"/>
  <c r="I14" i="10"/>
  <c r="I13" i="10"/>
  <c r="I12" i="10"/>
  <c r="I11" i="10"/>
  <c r="I10" i="10"/>
  <c r="I9" i="10"/>
  <c r="H17" i="13" l="1"/>
  <c r="H18" i="13"/>
  <c r="H21" i="13"/>
  <c r="H22" i="13"/>
  <c r="H23" i="13"/>
  <c r="D38" i="13"/>
  <c r="E38" i="13"/>
  <c r="F38" i="13"/>
  <c r="H35" i="13"/>
  <c r="H36" i="13"/>
  <c r="F20" i="7"/>
  <c r="F29" i="7" s="1"/>
  <c r="G21" i="7"/>
  <c r="G29" i="7" s="1"/>
  <c r="G38" i="13" l="1"/>
  <c r="F8" i="4"/>
  <c r="F9" i="4"/>
  <c r="F10" i="4"/>
  <c r="F11" i="4"/>
  <c r="F12" i="4"/>
  <c r="F13" i="4"/>
  <c r="F14" i="4"/>
  <c r="F15" i="4"/>
  <c r="F16" i="4"/>
  <c r="F17" i="4"/>
  <c r="C7" i="13" l="1"/>
  <c r="K25" i="7" l="1"/>
  <c r="J24" i="7"/>
  <c r="I23" i="7"/>
  <c r="H22" i="7"/>
  <c r="H29" i="7" s="1"/>
  <c r="J113" i="2" l="1"/>
  <c r="I113" i="2"/>
  <c r="H113" i="2"/>
  <c r="G113" i="2"/>
  <c r="F113" i="2"/>
  <c r="J102" i="2"/>
  <c r="G16" i="14" s="1"/>
  <c r="I102" i="2"/>
  <c r="F16" i="14" s="1"/>
  <c r="H102" i="2"/>
  <c r="E16" i="14" s="1"/>
  <c r="G102" i="2"/>
  <c r="D16" i="14" s="1"/>
  <c r="F102" i="2"/>
  <c r="C16" i="14" s="1"/>
  <c r="H16" i="14" s="1"/>
  <c r="J98" i="2"/>
  <c r="I98" i="2"/>
  <c r="H98" i="2"/>
  <c r="G98" i="2"/>
  <c r="F98" i="2"/>
  <c r="F93" i="2"/>
  <c r="J88" i="2"/>
  <c r="I88" i="2"/>
  <c r="H88" i="2"/>
  <c r="G88" i="2"/>
  <c r="F88" i="2"/>
  <c r="J83" i="2"/>
  <c r="I83" i="2"/>
  <c r="H83" i="2"/>
  <c r="G83" i="2"/>
  <c r="F83" i="2"/>
  <c r="J81" i="2"/>
  <c r="I81" i="2"/>
  <c r="H81" i="2"/>
  <c r="G81" i="2"/>
  <c r="F81" i="2"/>
  <c r="F123" i="2"/>
  <c r="C19" i="14" s="1"/>
  <c r="H21" i="7" l="1"/>
  <c r="I21" i="7" s="1"/>
  <c r="G20" i="7"/>
  <c r="I22" i="7"/>
  <c r="J22" i="7" s="1"/>
  <c r="K22" i="7" s="1"/>
  <c r="J23" i="7"/>
  <c r="K23" i="7" s="1"/>
  <c r="K24" i="7"/>
  <c r="F121" i="2"/>
  <c r="J121" i="2"/>
  <c r="I121" i="2"/>
  <c r="H121" i="2"/>
  <c r="G121" i="2"/>
  <c r="H20" i="7" l="1"/>
  <c r="G30" i="7"/>
  <c r="I20" i="7"/>
  <c r="H31" i="7"/>
  <c r="J21" i="7"/>
  <c r="K21" i="7" s="1"/>
  <c r="J20" i="7" l="1"/>
  <c r="K20" i="7" s="1"/>
  <c r="I32" i="7"/>
  <c r="J53" i="2"/>
  <c r="G11" i="14" s="1"/>
  <c r="I53" i="2"/>
  <c r="F11" i="14" s="1"/>
  <c r="H53" i="2"/>
  <c r="E11" i="14" s="1"/>
  <c r="G53" i="2"/>
  <c r="D11" i="14" s="1"/>
  <c r="F53" i="2"/>
  <c r="C11" i="14" s="1"/>
  <c r="J47" i="2"/>
  <c r="I47" i="2"/>
  <c r="H47" i="2"/>
  <c r="G47" i="2"/>
  <c r="F47" i="2"/>
  <c r="D11" i="15" l="1"/>
  <c r="E19" i="13"/>
  <c r="H11" i="14"/>
  <c r="B11" i="15"/>
  <c r="C19" i="13"/>
  <c r="C11" i="15"/>
  <c r="D19" i="13"/>
  <c r="E11" i="15"/>
  <c r="F19" i="13"/>
  <c r="F11" i="15"/>
  <c r="G19" i="13"/>
  <c r="G7" i="12"/>
  <c r="G6" i="12"/>
  <c r="G5" i="12"/>
  <c r="M4" i="12"/>
  <c r="M25" i="12" s="1"/>
  <c r="G4" i="12"/>
  <c r="G25" i="12" s="1"/>
  <c r="G26" i="12" s="1"/>
  <c r="N8" i="11"/>
  <c r="N9" i="11" s="1"/>
  <c r="M8" i="11"/>
  <c r="M9" i="11" s="1"/>
  <c r="L8" i="11"/>
  <c r="L9" i="11" s="1"/>
  <c r="K8" i="11"/>
  <c r="K9" i="11" s="1"/>
  <c r="J8" i="11"/>
  <c r="J9" i="11" s="1"/>
  <c r="E8" i="11"/>
  <c r="E9" i="11" s="1"/>
  <c r="D8" i="11"/>
  <c r="D9" i="11" s="1"/>
  <c r="C8" i="11"/>
  <c r="C9" i="11" s="1"/>
  <c r="F7" i="11"/>
  <c r="F6" i="11"/>
  <c r="F5" i="11"/>
  <c r="F4" i="11"/>
  <c r="F3" i="11"/>
  <c r="H19" i="13" l="1"/>
  <c r="G11" i="15"/>
  <c r="F8" i="11"/>
  <c r="F9" i="11" s="1"/>
  <c r="K31" i="7" l="1"/>
  <c r="J31" i="7"/>
  <c r="K29" i="7"/>
  <c r="I31" i="7" l="1"/>
  <c r="H30" i="7"/>
  <c r="J30" i="7"/>
  <c r="I29" i="7"/>
  <c r="J29" i="7"/>
  <c r="K30" i="7"/>
  <c r="F34" i="7"/>
  <c r="B4" i="15" s="1"/>
  <c r="I30" i="7"/>
  <c r="J93" i="2"/>
  <c r="I93" i="2"/>
  <c r="H93" i="2"/>
  <c r="G93" i="2"/>
  <c r="J108" i="2"/>
  <c r="F18" i="15" s="1"/>
  <c r="I108" i="2"/>
  <c r="E18" i="15" s="1"/>
  <c r="H108" i="2"/>
  <c r="D18" i="15" s="1"/>
  <c r="G108" i="2"/>
  <c r="C18" i="15" s="1"/>
  <c r="F108" i="2"/>
  <c r="F115" i="2" l="1"/>
  <c r="B18" i="15"/>
  <c r="G18" i="15" s="1"/>
  <c r="C5" i="13"/>
  <c r="H34" i="7"/>
  <c r="D4" i="15" s="1"/>
  <c r="I115" i="2"/>
  <c r="J115" i="2"/>
  <c r="F109" i="2"/>
  <c r="I34" i="7"/>
  <c r="E4" i="15" s="1"/>
  <c r="G34" i="7"/>
  <c r="C4" i="15" s="1"/>
  <c r="J32" i="7"/>
  <c r="K32" i="7"/>
  <c r="H109" i="2"/>
  <c r="G109" i="2"/>
  <c r="I109" i="2"/>
  <c r="J109" i="2"/>
  <c r="G30" i="2"/>
  <c r="G115" i="2"/>
  <c r="H115" i="2"/>
  <c r="D5" i="13" l="1"/>
  <c r="F5" i="13"/>
  <c r="E5" i="13"/>
  <c r="K33" i="7"/>
  <c r="K34" i="7" s="1"/>
  <c r="H30" i="2" l="1"/>
  <c r="H31" i="2"/>
  <c r="I30" i="2" l="1"/>
  <c r="J30" i="2" l="1"/>
  <c r="J123" i="2" l="1"/>
  <c r="G19" i="14" s="1"/>
  <c r="I123" i="2"/>
  <c r="F19" i="14" s="1"/>
  <c r="H123" i="2"/>
  <c r="E19" i="14" s="1"/>
  <c r="G123" i="2"/>
  <c r="D19" i="14" s="1"/>
  <c r="H19" i="14" l="1"/>
  <c r="F130" i="2"/>
  <c r="J33" i="7"/>
  <c r="J34" i="7" s="1"/>
  <c r="F4" i="15" s="1"/>
  <c r="J74" i="2"/>
  <c r="I74" i="2"/>
  <c r="H74" i="2"/>
  <c r="G74" i="2"/>
  <c r="F74" i="2"/>
  <c r="J68" i="2"/>
  <c r="J69" i="2" s="1"/>
  <c r="G12" i="14" s="1"/>
  <c r="I68" i="2"/>
  <c r="I69" i="2" s="1"/>
  <c r="F12" i="14" s="1"/>
  <c r="H68" i="2"/>
  <c r="H69" i="2" s="1"/>
  <c r="E12" i="14" s="1"/>
  <c r="G68" i="2"/>
  <c r="G69" i="2" s="1"/>
  <c r="D12" i="14" s="1"/>
  <c r="F68" i="2"/>
  <c r="F69" i="2" s="1"/>
  <c r="C12" i="14" s="1"/>
  <c r="J63" i="2"/>
  <c r="J64" i="2" s="1"/>
  <c r="G9" i="14" s="1"/>
  <c r="I63" i="2"/>
  <c r="I64" i="2" s="1"/>
  <c r="F9" i="14" s="1"/>
  <c r="H63" i="2"/>
  <c r="H64" i="2" s="1"/>
  <c r="E9" i="14" s="1"/>
  <c r="G63" i="2"/>
  <c r="G64" i="2" s="1"/>
  <c r="D9" i="14" s="1"/>
  <c r="F63" i="2"/>
  <c r="F64" i="2" s="1"/>
  <c r="C9" i="14" s="1"/>
  <c r="H9" i="14" s="1"/>
  <c r="J58" i="2"/>
  <c r="I58" i="2"/>
  <c r="H58" i="2"/>
  <c r="G58" i="2"/>
  <c r="F58" i="2"/>
  <c r="J36" i="2"/>
  <c r="I36" i="2"/>
  <c r="H36" i="2"/>
  <c r="G36" i="2"/>
  <c r="H12" i="14" l="1"/>
  <c r="B10" i="15"/>
  <c r="F31" i="2"/>
  <c r="D8" i="14"/>
  <c r="C10" i="15"/>
  <c r="G8" i="14"/>
  <c r="F10" i="15"/>
  <c r="E8" i="14"/>
  <c r="D10" i="15"/>
  <c r="F8" i="14"/>
  <c r="E10" i="15"/>
  <c r="G31" i="2"/>
  <c r="C6" i="14"/>
  <c r="B9" i="15"/>
  <c r="F59" i="2"/>
  <c r="C8" i="14"/>
  <c r="H8" i="14" s="1"/>
  <c r="J37" i="2"/>
  <c r="J130" i="2"/>
  <c r="H37" i="2"/>
  <c r="H130" i="2"/>
  <c r="I37" i="2"/>
  <c r="I130" i="2"/>
  <c r="G37" i="2"/>
  <c r="G130" i="2"/>
  <c r="J75" i="2"/>
  <c r="G13" i="14" s="1"/>
  <c r="I75" i="2"/>
  <c r="F13" i="14" s="1"/>
  <c r="H75" i="2"/>
  <c r="E13" i="14" s="1"/>
  <c r="G75" i="2"/>
  <c r="D13" i="14" s="1"/>
  <c r="F75" i="2"/>
  <c r="C13" i="14" s="1"/>
  <c r="H13" i="14" s="1"/>
  <c r="G5" i="13"/>
  <c r="H5" i="13" s="1"/>
  <c r="F38" i="2"/>
  <c r="F70" i="2"/>
  <c r="I70" i="2"/>
  <c r="G59" i="2"/>
  <c r="I48" i="2"/>
  <c r="F48" i="2"/>
  <c r="G48" i="2"/>
  <c r="H48" i="2"/>
  <c r="J59" i="2"/>
  <c r="J48" i="2"/>
  <c r="I59" i="2"/>
  <c r="G70" i="2"/>
  <c r="H59" i="2"/>
  <c r="H70" i="2"/>
  <c r="J70" i="2"/>
  <c r="E6" i="14" l="1"/>
  <c r="D9" i="15"/>
  <c r="D12" i="15" s="1"/>
  <c r="D20" i="15" s="1"/>
  <c r="G6" i="14"/>
  <c r="F9" i="15"/>
  <c r="F12" i="15" s="1"/>
  <c r="F20" i="15" s="1"/>
  <c r="D6" i="14"/>
  <c r="C9" i="15"/>
  <c r="F6" i="14"/>
  <c r="E9" i="15"/>
  <c r="E12" i="15" s="1"/>
  <c r="E20" i="15" s="1"/>
  <c r="B12" i="15"/>
  <c r="B20" i="15" s="1"/>
  <c r="F125" i="2" s="1"/>
  <c r="G10" i="15"/>
  <c r="G38" i="2"/>
  <c r="G9" i="15" l="1"/>
  <c r="H6" i="14"/>
  <c r="C12" i="15"/>
  <c r="C20" i="15" s="1"/>
  <c r="C21" i="15" s="1"/>
  <c r="C25" i="15" s="1"/>
  <c r="I125" i="2"/>
  <c r="E21" i="15"/>
  <c r="E25" i="15" s="1"/>
  <c r="F21" i="15"/>
  <c r="F25" i="15" s="1"/>
  <c r="J125" i="2"/>
  <c r="H125" i="2"/>
  <c r="D21" i="15"/>
  <c r="D25" i="15" s="1"/>
  <c r="B21" i="15"/>
  <c r="G125" i="2"/>
  <c r="G20" i="15"/>
  <c r="H38" i="2"/>
  <c r="I31" i="2"/>
  <c r="D55" i="7"/>
  <c r="G12" i="15" l="1"/>
  <c r="G21" i="15"/>
  <c r="G25" i="15" s="1"/>
  <c r="B25" i="15"/>
  <c r="I38" i="2"/>
  <c r="J31" i="2"/>
  <c r="D39" i="7"/>
  <c r="D52" i="7"/>
  <c r="E48" i="7" s="1"/>
  <c r="E9" i="10"/>
  <c r="E10" i="10"/>
  <c r="E11" i="10"/>
  <c r="E12" i="10"/>
  <c r="E13" i="10"/>
  <c r="E14" i="10"/>
  <c r="E15" i="10"/>
  <c r="E16" i="10"/>
  <c r="E17" i="10"/>
  <c r="E18" i="10"/>
  <c r="E20" i="10"/>
  <c r="E21" i="10"/>
  <c r="E22" i="10"/>
  <c r="E23" i="10"/>
  <c r="E24" i="10"/>
  <c r="E25" i="10"/>
  <c r="E26" i="10"/>
  <c r="E27" i="10"/>
  <c r="E28" i="10"/>
  <c r="E29" i="10"/>
  <c r="E30" i="10"/>
  <c r="E31" i="10"/>
  <c r="E32" i="10"/>
  <c r="E33" i="10"/>
  <c r="E34" i="10"/>
  <c r="E35" i="10"/>
  <c r="E36" i="10"/>
  <c r="E37" i="10"/>
  <c r="E38" i="10"/>
  <c r="E39" i="10"/>
  <c r="E41" i="10"/>
  <c r="E42" i="10"/>
  <c r="E43" i="10"/>
  <c r="E44" i="10"/>
  <c r="E45" i="10"/>
  <c r="E46" i="10"/>
  <c r="E47" i="10"/>
  <c r="E48" i="10"/>
  <c r="E49" i="10"/>
  <c r="E50" i="10"/>
  <c r="E40" i="10"/>
  <c r="E51" i="10"/>
  <c r="E52" i="10"/>
  <c r="E53" i="10"/>
  <c r="E54" i="10"/>
  <c r="E55" i="10"/>
  <c r="E56" i="10"/>
  <c r="E57" i="10"/>
  <c r="E58" i="10"/>
  <c r="E59" i="10"/>
  <c r="E60" i="10"/>
  <c r="E62" i="10"/>
  <c r="E63" i="10"/>
  <c r="E64" i="10"/>
  <c r="E65" i="10"/>
  <c r="E66" i="10"/>
  <c r="E67" i="10"/>
  <c r="E68" i="10"/>
  <c r="E69" i="10"/>
  <c r="E70" i="10"/>
  <c r="E71" i="10"/>
  <c r="E61" i="10"/>
  <c r="E72" i="10"/>
  <c r="E73" i="10"/>
  <c r="E74" i="10"/>
  <c r="E75" i="10"/>
  <c r="E76" i="10"/>
  <c r="E77" i="10"/>
  <c r="E78" i="10"/>
  <c r="E79" i="10"/>
  <c r="E80" i="10"/>
  <c r="E81" i="10"/>
  <c r="E83" i="10"/>
  <c r="E84" i="10"/>
  <c r="E85" i="10"/>
  <c r="E86" i="10"/>
  <c r="E87" i="10"/>
  <c r="E88" i="10"/>
  <c r="E89" i="10"/>
  <c r="E90" i="10"/>
  <c r="E91" i="10"/>
  <c r="E92" i="10"/>
  <c r="E82" i="10"/>
  <c r="E93" i="10"/>
  <c r="E94" i="10"/>
  <c r="E95" i="10"/>
  <c r="E96" i="10"/>
  <c r="E97" i="10"/>
  <c r="E98" i="10"/>
  <c r="E99" i="10"/>
  <c r="E100" i="10"/>
  <c r="E101" i="10"/>
  <c r="E102" i="10"/>
  <c r="E104" i="10"/>
  <c r="E105" i="10"/>
  <c r="E106" i="10"/>
  <c r="E107" i="10"/>
  <c r="E108" i="10"/>
  <c r="E109" i="10"/>
  <c r="E110" i="10"/>
  <c r="E111" i="10"/>
  <c r="E112" i="10"/>
  <c r="E113" i="10"/>
  <c r="E103" i="10"/>
  <c r="D54" i="7" l="1"/>
  <c r="D53" i="7"/>
  <c r="G53" i="7" s="1"/>
  <c r="J38" i="2"/>
  <c r="D43" i="7"/>
  <c r="D45" i="7"/>
  <c r="D42" i="7"/>
  <c r="F42" i="7" s="1"/>
  <c r="D44" i="7"/>
  <c r="F54" i="7" l="1"/>
  <c r="H54" i="7"/>
  <c r="G54" i="7"/>
  <c r="I54" i="7"/>
  <c r="K54" i="7"/>
  <c r="J54" i="7"/>
  <c r="K44" i="7"/>
  <c r="I44" i="7"/>
  <c r="H44" i="7"/>
  <c r="J44" i="7"/>
  <c r="H42" i="7"/>
  <c r="J42" i="7"/>
  <c r="I42" i="7"/>
  <c r="G42" i="7"/>
  <c r="J45" i="7"/>
  <c r="I45" i="7"/>
  <c r="K45" i="7"/>
  <c r="K43" i="7"/>
  <c r="J43" i="7"/>
  <c r="H43" i="7"/>
  <c r="I43" i="7"/>
  <c r="G43" i="7"/>
  <c r="D26" i="7"/>
  <c r="K42" i="7"/>
  <c r="B33" i="15" l="1"/>
  <c r="F16" i="2"/>
  <c r="E33" i="15"/>
  <c r="I16" i="2"/>
  <c r="D33" i="15"/>
  <c r="H16" i="2"/>
  <c r="F33" i="15"/>
  <c r="J16" i="2"/>
  <c r="C33" i="15"/>
  <c r="G16" i="2"/>
  <c r="G52" i="7"/>
  <c r="G33" i="15" l="1"/>
  <c r="D8" i="13"/>
  <c r="H52" i="7"/>
  <c r="G55" i="7"/>
  <c r="F52" i="7"/>
  <c r="F55" i="7"/>
  <c r="F53" i="7"/>
  <c r="C8" i="13" l="1"/>
  <c r="G56" i="7"/>
  <c r="H53" i="7"/>
  <c r="H55" i="7"/>
  <c r="F56" i="7"/>
  <c r="J53" i="7"/>
  <c r="K53" i="7"/>
  <c r="B32" i="15" l="1"/>
  <c r="F14" i="2"/>
  <c r="C31" i="14" s="1"/>
  <c r="C32" i="15"/>
  <c r="G14" i="2"/>
  <c r="D31" i="14" s="1"/>
  <c r="E8" i="13"/>
  <c r="H56" i="7"/>
  <c r="J55" i="7"/>
  <c r="J52" i="7"/>
  <c r="K52" i="7"/>
  <c r="K55" i="7"/>
  <c r="I52" i="7"/>
  <c r="I53" i="7"/>
  <c r="I55" i="7"/>
  <c r="D32" i="15" l="1"/>
  <c r="H14" i="2"/>
  <c r="E31" i="14" s="1"/>
  <c r="C26" i="13"/>
  <c r="C15" i="14"/>
  <c r="F8" i="13"/>
  <c r="G8" i="13"/>
  <c r="J56" i="7"/>
  <c r="K56" i="7"/>
  <c r="I56" i="7"/>
  <c r="E32" i="15" l="1"/>
  <c r="I14" i="2"/>
  <c r="F31" i="14" s="1"/>
  <c r="F32" i="15"/>
  <c r="J14" i="2"/>
  <c r="H8" i="13"/>
  <c r="G31" i="14"/>
  <c r="F7" i="4"/>
  <c r="F5" i="4"/>
  <c r="F6" i="4"/>
  <c r="G32" i="15" l="1"/>
  <c r="H31" i="14"/>
  <c r="K26" i="7"/>
  <c r="K58" i="7" s="1"/>
  <c r="F26" i="7"/>
  <c r="F58" i="7" s="1"/>
  <c r="F44" i="7"/>
  <c r="F45" i="7"/>
  <c r="G45" i="7"/>
  <c r="B34" i="15" l="1"/>
  <c r="F18" i="2"/>
  <c r="B38" i="15"/>
  <c r="B40" i="15" s="1"/>
  <c r="B28" i="15" s="1"/>
  <c r="C9" i="13"/>
  <c r="F60" i="7"/>
  <c r="C32" i="14"/>
  <c r="U18" i="4"/>
  <c r="R18" i="4"/>
  <c r="I18" i="4"/>
  <c r="L18" i="4"/>
  <c r="O18" i="4"/>
  <c r="F46" i="7"/>
  <c r="F47" i="7" s="1"/>
  <c r="F62" i="7"/>
  <c r="K46" i="7"/>
  <c r="K47" i="7" s="1"/>
  <c r="G46" i="7"/>
  <c r="G47" i="7" s="1"/>
  <c r="H48" i="7" s="1"/>
  <c r="H46" i="7"/>
  <c r="H47" i="7" s="1"/>
  <c r="J26" i="7"/>
  <c r="J58" i="7" s="1"/>
  <c r="J46" i="7"/>
  <c r="J47" i="7" s="1"/>
  <c r="K48" i="7" s="1"/>
  <c r="H26" i="7"/>
  <c r="H58" i="7" s="1"/>
  <c r="I26" i="7"/>
  <c r="I58" i="7" s="1"/>
  <c r="G26" i="7"/>
  <c r="G58" i="7" s="1"/>
  <c r="I46" i="7"/>
  <c r="I47" i="7" s="1"/>
  <c r="J48" i="7" s="1"/>
  <c r="F31" i="15" s="1"/>
  <c r="C34" i="15" l="1"/>
  <c r="C38" i="15" s="1"/>
  <c r="C40" i="15" s="1"/>
  <c r="C28" i="15" s="1"/>
  <c r="G18" i="2"/>
  <c r="D34" i="15"/>
  <c r="H18" i="2"/>
  <c r="E32" i="14" s="1"/>
  <c r="F34" i="15"/>
  <c r="J18" i="2"/>
  <c r="G32" i="14" s="1"/>
  <c r="E34" i="15"/>
  <c r="I18" i="2"/>
  <c r="F32" i="14" s="1"/>
  <c r="F21" i="2"/>
  <c r="D31" i="15"/>
  <c r="I48" i="7"/>
  <c r="E31" i="15" s="1"/>
  <c r="E7" i="13"/>
  <c r="D7" i="13"/>
  <c r="G41" i="2"/>
  <c r="G6" i="2"/>
  <c r="H41" i="2"/>
  <c r="H6" i="2"/>
  <c r="J41" i="2"/>
  <c r="J6" i="2"/>
  <c r="I41" i="2"/>
  <c r="I6" i="2"/>
  <c r="F41" i="2"/>
  <c r="F6" i="2"/>
  <c r="G60" i="7"/>
  <c r="E9" i="13"/>
  <c r="D32" i="14"/>
  <c r="D9" i="13"/>
  <c r="F9" i="13"/>
  <c r="G9" i="13"/>
  <c r="G8" i="2"/>
  <c r="J60" i="7"/>
  <c r="G34" i="15" l="1"/>
  <c r="E38" i="15"/>
  <c r="E40" i="15" s="1"/>
  <c r="E28" i="15" s="1"/>
  <c r="F38" i="15"/>
  <c r="F40" i="15" s="1"/>
  <c r="F28" i="15" s="1"/>
  <c r="I60" i="7"/>
  <c r="D13" i="13"/>
  <c r="D29" i="14"/>
  <c r="F13" i="13"/>
  <c r="F29" i="14"/>
  <c r="G13" i="13"/>
  <c r="G29" i="14"/>
  <c r="C13" i="13"/>
  <c r="C14" i="13" s="1"/>
  <c r="C15" i="13" s="1"/>
  <c r="C29" i="14"/>
  <c r="E13" i="13"/>
  <c r="E29" i="14"/>
  <c r="D33" i="14"/>
  <c r="G31" i="15"/>
  <c r="G38" i="15" s="1"/>
  <c r="D38" i="15"/>
  <c r="D40" i="15" s="1"/>
  <c r="H32" i="14"/>
  <c r="H62" i="7"/>
  <c r="H60" i="7"/>
  <c r="E14" i="13"/>
  <c r="H13" i="13"/>
  <c r="F20" i="2"/>
  <c r="K62" i="7"/>
  <c r="K60" i="7"/>
  <c r="D14" i="13"/>
  <c r="D15" i="13" s="1"/>
  <c r="H9" i="13"/>
  <c r="I62" i="7"/>
  <c r="F7" i="13"/>
  <c r="F14" i="13" s="1"/>
  <c r="J62" i="7"/>
  <c r="G7" i="13"/>
  <c r="G14" i="13" s="1"/>
  <c r="G62" i="7"/>
  <c r="G21" i="2" s="1"/>
  <c r="F42" i="2"/>
  <c r="J42" i="2"/>
  <c r="H8" i="2"/>
  <c r="E27" i="14" s="1"/>
  <c r="E33" i="14" s="1"/>
  <c r="J8" i="2"/>
  <c r="G27" i="14" s="1"/>
  <c r="G33" i="14" s="1"/>
  <c r="I8" i="2"/>
  <c r="F27" i="14" s="1"/>
  <c r="H29" i="14" l="1"/>
  <c r="C33" i="14"/>
  <c r="D28" i="15"/>
  <c r="G40" i="15"/>
  <c r="D26" i="13"/>
  <c r="D15" i="14"/>
  <c r="H27" i="14"/>
  <c r="H33" i="14" s="1"/>
  <c r="F33" i="14"/>
  <c r="E15" i="13"/>
  <c r="J43" i="2"/>
  <c r="G7" i="14" s="1"/>
  <c r="G20" i="13"/>
  <c r="G24" i="13" s="1"/>
  <c r="F43" i="2"/>
  <c r="C7" i="14" s="1"/>
  <c r="C20" i="14" s="1"/>
  <c r="C20" i="13"/>
  <c r="H14" i="13"/>
  <c r="J21" i="2"/>
  <c r="I21" i="2"/>
  <c r="H21" i="2"/>
  <c r="F15" i="13"/>
  <c r="H7" i="13"/>
  <c r="H26" i="13" s="1"/>
  <c r="J77" i="2"/>
  <c r="J20" i="2"/>
  <c r="G42" i="2"/>
  <c r="I42" i="2"/>
  <c r="H42" i="2"/>
  <c r="E26" i="13" l="1"/>
  <c r="E15" i="14"/>
  <c r="G26" i="13"/>
  <c r="G28" i="13" s="1"/>
  <c r="G29" i="13" s="1"/>
  <c r="G15" i="14"/>
  <c r="G20" i="14" s="1"/>
  <c r="F26" i="13"/>
  <c r="F15" i="14"/>
  <c r="J127" i="2"/>
  <c r="J129" i="2" s="1"/>
  <c r="G43" i="2"/>
  <c r="D20" i="13"/>
  <c r="D24" i="13" s="1"/>
  <c r="D28" i="13" s="1"/>
  <c r="D29" i="13" s="1"/>
  <c r="C24" i="13"/>
  <c r="C33" i="13"/>
  <c r="C38" i="13" s="1"/>
  <c r="H38" i="13" s="1"/>
  <c r="F77" i="2"/>
  <c r="F127" i="2" s="1"/>
  <c r="F129" i="2" s="1"/>
  <c r="H43" i="2"/>
  <c r="E20" i="13"/>
  <c r="E24" i="13" s="1"/>
  <c r="I43" i="2"/>
  <c r="F7" i="14" s="1"/>
  <c r="F20" i="13"/>
  <c r="F24" i="13" s="1"/>
  <c r="F28" i="13" s="1"/>
  <c r="F29" i="13" s="1"/>
  <c r="G15" i="13"/>
  <c r="H20" i="2"/>
  <c r="I20" i="2"/>
  <c r="G20" i="2"/>
  <c r="D7" i="14" l="1"/>
  <c r="G77" i="2"/>
  <c r="G127" i="2" s="1"/>
  <c r="H77" i="2"/>
  <c r="H127" i="2" s="1"/>
  <c r="E7" i="14"/>
  <c r="E20" i="14" s="1"/>
  <c r="F20" i="14"/>
  <c r="F41" i="15"/>
  <c r="B41" i="15"/>
  <c r="E28" i="13"/>
  <c r="E29" i="13" s="1"/>
  <c r="H15" i="14"/>
  <c r="I77" i="2"/>
  <c r="I127" i="2" s="1"/>
  <c r="I129" i="2" s="1"/>
  <c r="H20" i="13"/>
  <c r="H24" i="13"/>
  <c r="H28" i="13" s="1"/>
  <c r="H29" i="13" s="1"/>
  <c r="C28" i="13"/>
  <c r="C29" i="13" s="1"/>
  <c r="G129" i="2"/>
  <c r="H129" i="2"/>
  <c r="H7" i="14" l="1"/>
  <c r="H20" i="14" s="1"/>
  <c r="H35" i="14" s="1"/>
  <c r="D20" i="14"/>
  <c r="E41" i="15"/>
  <c r="D41" i="15"/>
  <c r="C41" i="15"/>
  <c r="O47" i="3"/>
  <c r="M47" i="3"/>
  <c r="K47" i="3"/>
  <c r="P42" i="3"/>
  <c r="M41" i="3"/>
  <c r="K41" i="3"/>
  <c r="I41" i="3"/>
  <c r="G41" i="3"/>
  <c r="P33" i="3"/>
  <c r="H33" i="3"/>
  <c r="F33" i="3"/>
  <c r="P32" i="3"/>
  <c r="F32" i="3"/>
  <c r="D26" i="3"/>
  <c r="N25" i="3"/>
  <c r="N33" i="3" s="1"/>
  <c r="L25" i="3"/>
  <c r="L33" i="3" s="1"/>
  <c r="N24" i="3"/>
  <c r="N32" i="3" s="1"/>
  <c r="L24" i="3"/>
  <c r="L32" i="3" s="1"/>
  <c r="J24" i="3"/>
  <c r="J32" i="3" s="1"/>
  <c r="P23" i="3"/>
  <c r="N23" i="3"/>
  <c r="N31" i="3" s="1"/>
  <c r="L23" i="3"/>
  <c r="L31" i="3" s="1"/>
  <c r="J23" i="3"/>
  <c r="J31" i="3" s="1"/>
  <c r="H23" i="3"/>
  <c r="P22" i="3"/>
  <c r="P30" i="3" s="1"/>
  <c r="N22" i="3"/>
  <c r="L22" i="3"/>
  <c r="L30" i="3" s="1"/>
  <c r="J22" i="3"/>
  <c r="J30" i="3" s="1"/>
  <c r="H22" i="3"/>
  <c r="H30" i="3" s="1"/>
  <c r="F22" i="3"/>
  <c r="N19" i="3"/>
  <c r="N44" i="3" s="1"/>
  <c r="F19" i="3"/>
  <c r="F44" i="3" s="1"/>
  <c r="P18" i="3"/>
  <c r="P19" i="3" s="1"/>
  <c r="H18" i="3"/>
  <c r="J18" i="3" s="1"/>
  <c r="L18" i="3" s="1"/>
  <c r="H17" i="3"/>
  <c r="J17" i="3" s="1"/>
  <c r="L17" i="3" s="1"/>
  <c r="H16" i="3"/>
  <c r="J16" i="3" s="1"/>
  <c r="L16" i="3" s="1"/>
  <c r="H15" i="3"/>
  <c r="J15" i="3" s="1"/>
  <c r="L15" i="3" s="1"/>
  <c r="H14" i="3"/>
  <c r="J14" i="3" s="1"/>
  <c r="L14" i="3" s="1"/>
  <c r="H13" i="3"/>
  <c r="J13" i="3" s="1"/>
  <c r="L13" i="3" s="1"/>
  <c r="H12" i="3"/>
  <c r="J12" i="3" s="1"/>
  <c r="H11" i="3"/>
  <c r="J19" i="3" l="1"/>
  <c r="J44" i="3" s="1"/>
  <c r="F26" i="3"/>
  <c r="F40" i="3" s="1"/>
  <c r="F30" i="3"/>
  <c r="F34" i="3" s="1"/>
  <c r="F35" i="3" s="1"/>
  <c r="N26" i="3"/>
  <c r="N30" i="3"/>
  <c r="H26" i="3"/>
  <c r="P26" i="3"/>
  <c r="F41" i="3"/>
  <c r="F42" i="3" s="1"/>
  <c r="F47" i="3" s="1"/>
  <c r="N40" i="3"/>
  <c r="N41" i="3"/>
  <c r="L19" i="3"/>
  <c r="L44" i="3" s="1"/>
  <c r="J34" i="3"/>
  <c r="J35" i="3" s="1"/>
  <c r="H41" i="3"/>
  <c r="H40" i="3"/>
  <c r="H42" i="3" s="1"/>
  <c r="H47" i="3" s="1"/>
  <c r="L34" i="3"/>
  <c r="L35" i="3" s="1"/>
  <c r="N34" i="3"/>
  <c r="N35" i="3" s="1"/>
  <c r="H19" i="3"/>
  <c r="H44" i="3" s="1"/>
  <c r="J26" i="3"/>
  <c r="L26" i="3"/>
  <c r="H31" i="3"/>
  <c r="H34" i="3" s="1"/>
  <c r="H35" i="3" s="1"/>
  <c r="P31" i="3"/>
  <c r="P34" i="3" s="1"/>
  <c r="N42" i="3" l="1"/>
  <c r="J36" i="3"/>
  <c r="L36" i="3"/>
  <c r="L41" i="3"/>
  <c r="L40" i="3"/>
  <c r="N36" i="3" s="1"/>
  <c r="N47" i="3" s="1"/>
  <c r="J40" i="3"/>
  <c r="J41" i="3"/>
  <c r="J42" i="3" l="1"/>
  <c r="L42" i="3"/>
  <c r="L47" i="3" s="1"/>
  <c r="P36" i="3"/>
  <c r="J47" i="3"/>
</calcChain>
</file>

<file path=xl/sharedStrings.xml><?xml version="1.0" encoding="utf-8"?>
<sst xmlns="http://schemas.openxmlformats.org/spreadsheetml/2006/main" count="736" uniqueCount="308">
  <si>
    <t xml:space="preserve"> </t>
  </si>
  <si>
    <t>Year 1</t>
  </si>
  <si>
    <t>Year 2</t>
  </si>
  <si>
    <t>Year 3</t>
  </si>
  <si>
    <t>Year 4</t>
  </si>
  <si>
    <t>Year 5</t>
  </si>
  <si>
    <t>Faculty</t>
  </si>
  <si>
    <t>Salary</t>
  </si>
  <si>
    <t>% assignment</t>
  </si>
  <si>
    <t>Total cost</t>
  </si>
  <si>
    <t>Facilities</t>
  </si>
  <si>
    <t>NEW FORMULA FUNDING</t>
  </si>
  <si>
    <t>Grants</t>
  </si>
  <si>
    <t>1st Year</t>
  </si>
  <si>
    <t>2nd Year</t>
  </si>
  <si>
    <t>3rd Year</t>
  </si>
  <si>
    <t>4th Year</t>
  </si>
  <si>
    <t>5th Year</t>
  </si>
  <si>
    <t>New</t>
  </si>
  <si>
    <t>Clerical/Staff</t>
  </si>
  <si>
    <t>Student Support (Scholarships)</t>
  </si>
  <si>
    <t>Supplies and Materials</t>
  </si>
  <si>
    <t>Library &amp; Instructional Technology Resources</t>
  </si>
  <si>
    <t>Proposed Initiative Title</t>
  </si>
  <si>
    <t>Projected FY 1</t>
  </si>
  <si>
    <t>Projected FY 2</t>
  </si>
  <si>
    <t>Projected FY 3</t>
  </si>
  <si>
    <t>Projected FY 4</t>
  </si>
  <si>
    <t>Projected FY 5</t>
  </si>
  <si>
    <t>Total 5 Year</t>
  </si>
  <si>
    <t>Projected SCH</t>
  </si>
  <si>
    <t>Expected Revenue Generation</t>
  </si>
  <si>
    <t>New Formula</t>
  </si>
  <si>
    <t>Statutory Tuition and Designated Tuition</t>
  </si>
  <si>
    <t>College Designated Differential and Major Fees</t>
  </si>
  <si>
    <t>Gifts in Support of Operations and Capital</t>
  </si>
  <si>
    <t>Sponsored Programs</t>
  </si>
  <si>
    <t>Other</t>
  </si>
  <si>
    <t>Reallocations</t>
  </si>
  <si>
    <t>Revenue Total</t>
  </si>
  <si>
    <t>Expenses</t>
  </si>
  <si>
    <t>Staff Salaries</t>
  </si>
  <si>
    <t>Faculty Salaries</t>
  </si>
  <si>
    <t>Other Salaries and Wages</t>
  </si>
  <si>
    <t>Payroll Related Costs</t>
  </si>
  <si>
    <t>Scholarships and Fellowships</t>
  </si>
  <si>
    <t>Operations, Maintenance and Travel (including Capital)</t>
  </si>
  <si>
    <t>Transfers Out</t>
  </si>
  <si>
    <t>Expense Total</t>
  </si>
  <si>
    <t>Overhead Expense</t>
  </si>
  <si>
    <t>Budget Margin (Deficit)</t>
  </si>
  <si>
    <t>Budget Margin %</t>
  </si>
  <si>
    <t>Expenditure Funding Source</t>
  </si>
  <si>
    <t>Institutional (E&amp;G and DT)</t>
  </si>
  <si>
    <t>Institutional- Reallocated</t>
  </si>
  <si>
    <t>Departmental Sources</t>
  </si>
  <si>
    <t>Funding Total</t>
  </si>
  <si>
    <t xml:space="preserve">Revenues from academic program fees, course fees and any other departmental revenues are not included in this net RCM revenue calculation.   </t>
  </si>
  <si>
    <t>The University of Texas at El Paso</t>
  </si>
  <si>
    <t>BS Aerospace Engineering</t>
  </si>
  <si>
    <t>State and Tuition Funding</t>
  </si>
  <si>
    <t>New incoming students:</t>
  </si>
  <si>
    <t>Current</t>
  </si>
  <si>
    <t>Costs</t>
  </si>
  <si>
    <t>Year 6</t>
  </si>
  <si>
    <t>Student Data</t>
  </si>
  <si>
    <t>Cohort #1</t>
  </si>
  <si>
    <t>Cohort #2</t>
  </si>
  <si>
    <t>Cohort #3</t>
  </si>
  <si>
    <t>Cohort #4</t>
  </si>
  <si>
    <t>Cohort #5</t>
  </si>
  <si>
    <t>Cohort #6</t>
  </si>
  <si>
    <t>Cohort #7</t>
  </si>
  <si>
    <t>Cohort #8</t>
  </si>
  <si>
    <t>Cohort #9</t>
  </si>
  <si>
    <t>Cohort #10</t>
  </si>
  <si>
    <t>Total Students</t>
  </si>
  <si>
    <t>Program Years</t>
  </si>
  <si>
    <t>SCH/Student</t>
  </si>
  <si>
    <t>P1</t>
  </si>
  <si>
    <t>P2</t>
  </si>
  <si>
    <t>P3</t>
  </si>
  <si>
    <t>P4</t>
  </si>
  <si>
    <t>Formula Funding Matrix</t>
  </si>
  <si>
    <t>Assigned</t>
  </si>
  <si>
    <t>Total WSCH</t>
  </si>
  <si>
    <t>Weight</t>
  </si>
  <si>
    <t>Estimated Formula Funding</t>
  </si>
  <si>
    <t>~82% is what we actually get (provided by Joanne)</t>
  </si>
  <si>
    <t>Formula Funding (Net of Statutory Tuition)</t>
  </si>
  <si>
    <t>Funding Sources:</t>
  </si>
  <si>
    <t xml:space="preserve">  Mandatory Tuition</t>
  </si>
  <si>
    <t>Statutory Tuition</t>
  </si>
  <si>
    <t>$50 / SCH</t>
  </si>
  <si>
    <t>Undergraduate Designated Tuition</t>
  </si>
  <si>
    <t>$207.12/SCH</t>
  </si>
  <si>
    <t xml:space="preserve">  Total Mandatory Tuition</t>
  </si>
  <si>
    <t>Major Fees - per student</t>
  </si>
  <si>
    <t>Total Sources</t>
  </si>
  <si>
    <t>General Academics Instruction &amp; Operations Formula Funding Matrix</t>
  </si>
  <si>
    <t>2020-21 Biennium rate per weighted semester credit hour (WSCH) is $55.85</t>
  </si>
  <si>
    <t>Lower Division</t>
  </si>
  <si>
    <t>Upper Division</t>
  </si>
  <si>
    <t>Masters</t>
  </si>
  <si>
    <t xml:space="preserve">Doctoral </t>
  </si>
  <si>
    <t>Special Prof</t>
  </si>
  <si>
    <t>Liberal Arts</t>
  </si>
  <si>
    <t>Science</t>
  </si>
  <si>
    <t>Fine Arts</t>
  </si>
  <si>
    <t>Teacher Ed</t>
  </si>
  <si>
    <t>Agriculture</t>
  </si>
  <si>
    <t>Engineering</t>
  </si>
  <si>
    <t>Home Economics</t>
  </si>
  <si>
    <t>Law</t>
  </si>
  <si>
    <t>Social Services</t>
  </si>
  <si>
    <t>Library Services</t>
  </si>
  <si>
    <t>Vocational Training</t>
  </si>
  <si>
    <t>Physical Training</t>
  </si>
  <si>
    <t>Health Services</t>
  </si>
  <si>
    <t>Pharmacy</t>
  </si>
  <si>
    <t>Business Admin</t>
  </si>
  <si>
    <t>Optometry</t>
  </si>
  <si>
    <t>Teacher Ed Practice</t>
  </si>
  <si>
    <t>Technology</t>
  </si>
  <si>
    <t>Nursing</t>
  </si>
  <si>
    <t>Developmental Ed</t>
  </si>
  <si>
    <t>Veterinary Medicine</t>
  </si>
  <si>
    <t>Proposal:</t>
  </si>
  <si>
    <t>FUNDING</t>
  </si>
  <si>
    <t>COMMENTS</t>
  </si>
  <si>
    <t xml:space="preserve">REALLOCATION OF EXISTING RESOURCES </t>
  </si>
  <si>
    <t>Reallocation</t>
  </si>
  <si>
    <t>OTHER STATE FUNDING</t>
  </si>
  <si>
    <t>FEDERAL FUNDING (In-hand only)</t>
  </si>
  <si>
    <t>STATUTORY TUITION AND DESIGNATED TUITION</t>
  </si>
  <si>
    <t xml:space="preserve"> -See "Formula funding tool-rev" tab for breakdown</t>
  </si>
  <si>
    <t>College Graduate/Designated Differential Tuition Revenue</t>
  </si>
  <si>
    <t>DEPARTMENT MAJOR FEES - (for new incoming students)</t>
  </si>
  <si>
    <t>TOTAL REVENUE</t>
  </si>
  <si>
    <t>COSTS</t>
  </si>
  <si>
    <t>Funding Source:</t>
  </si>
  <si>
    <t xml:space="preserve">New T-TT </t>
  </si>
  <si>
    <t xml:space="preserve">Number </t>
  </si>
  <si>
    <t>Cost Incr/(decr)</t>
  </si>
  <si>
    <t>New NT - Adjunct</t>
  </si>
  <si>
    <t>Reallocation - Faculty</t>
  </si>
  <si>
    <t>see "faculty reallocation" tab for breakdown</t>
  </si>
  <si>
    <t xml:space="preserve">Graduate assistants </t>
  </si>
  <si>
    <t>Academic Salary per student</t>
  </si>
  <si>
    <t>Salary per student</t>
  </si>
  <si>
    <t>Program Administration</t>
  </si>
  <si>
    <t xml:space="preserve">Salary </t>
  </si>
  <si>
    <t>Laboratory Technician</t>
  </si>
  <si>
    <t>1. PERSONNEL</t>
  </si>
  <si>
    <t>2. STUDENT SUPPORT (SCHOLARSHIPS)</t>
  </si>
  <si>
    <t>3. SUPPLIES and MATERIALS</t>
  </si>
  <si>
    <t>4. Library &amp; Instructional Technology Resources</t>
  </si>
  <si>
    <t>Equipment &amp; Facilities</t>
  </si>
  <si>
    <t>Equipment</t>
  </si>
  <si>
    <t>TOTAL</t>
  </si>
  <si>
    <t>5. FACILITIES &amp; EQUIPMENT</t>
  </si>
  <si>
    <t xml:space="preserve">Other </t>
  </si>
  <si>
    <t>5. OTHER (Identify)</t>
  </si>
  <si>
    <t>TOTAL Expenses</t>
  </si>
  <si>
    <t>NET MARGIN</t>
  </si>
  <si>
    <t>Program Request:</t>
  </si>
  <si>
    <t>Degree Type</t>
  </si>
  <si>
    <t>UGLL</t>
  </si>
  <si>
    <t>Attrition Year 1</t>
  </si>
  <si>
    <t>Attrition Year 2 and future</t>
  </si>
  <si>
    <t>Number of program years</t>
  </si>
  <si>
    <t xml:space="preserve">PROGRAM YEAR  </t>
  </si>
  <si>
    <t>SCH per Student per year</t>
  </si>
  <si>
    <t>P5</t>
  </si>
  <si>
    <t>Discipline</t>
  </si>
  <si>
    <t>Level</t>
  </si>
  <si>
    <t>Statutory Tuition per SCH</t>
  </si>
  <si>
    <t>Designated Tuition</t>
  </si>
  <si>
    <t>College Designated Differential Tuition</t>
  </si>
  <si>
    <t>Graduate Differential</t>
  </si>
  <si>
    <t>Course/Major Fees - per student if applicable</t>
  </si>
  <si>
    <t>FACULTY REALLOCATION</t>
  </si>
  <si>
    <t>Program:</t>
  </si>
  <si>
    <t>Benefit</t>
  </si>
  <si>
    <t>Y1</t>
  </si>
  <si>
    <t>Y2</t>
  </si>
  <si>
    <t>Y3</t>
  </si>
  <si>
    <t>Y4</t>
  </si>
  <si>
    <t>Y5</t>
  </si>
  <si>
    <t>Title</t>
  </si>
  <si>
    <t>Empl ID</t>
  </si>
  <si>
    <t>Name</t>
  </si>
  <si>
    <t>FTE</t>
  </si>
  <si>
    <t>Salary Rate</t>
  </si>
  <si>
    <t>Budget Allocation</t>
  </si>
  <si>
    <t>% effort</t>
  </si>
  <si>
    <t>Cost</t>
  </si>
  <si>
    <t xml:space="preserve">% </t>
  </si>
  <si>
    <t>Last Three Academic Years</t>
  </si>
  <si>
    <t>Projections</t>
  </si>
  <si>
    <t>2017-18</t>
  </si>
  <si>
    <t>2018-19</t>
  </si>
  <si>
    <t>2019-20</t>
  </si>
  <si>
    <t>Average</t>
  </si>
  <si>
    <t>T/TT FTE
Note:  Assume teaching load = 4 courses/yr</t>
  </si>
  <si>
    <t>Adjunct Faculty FTE
Note:  Assume teaching load = 7 courses/yr</t>
  </si>
  <si>
    <t>AI FTEs
Note: Assume teaching load = 2 courses/yr</t>
  </si>
  <si>
    <t>Courses</t>
  </si>
  <si>
    <t># Scheduled Undergraduate (Fall + Spring); Do NOT include independent study classes</t>
  </si>
  <si>
    <t># Scheduled Graduate (Fall + Spring); Do NOT include independent study classes</t>
  </si>
  <si>
    <t># Scheduled Graduate  (Fall + Spring); Do NOT include independent study classes</t>
  </si>
  <si>
    <t>Total Scheduled Courses</t>
  </si>
  <si>
    <t>Total # Scheduled Courses</t>
  </si>
  <si>
    <t>Courses/Faculty</t>
  </si>
  <si>
    <t>Note:  Proposal should include a table that 2 or three year course sequence that supports projected course load numbers in this table</t>
  </si>
  <si>
    <t>Notes</t>
  </si>
  <si>
    <t>Faculty Changes</t>
  </si>
  <si>
    <t>History of Student Support on Grants</t>
  </si>
  <si>
    <t>Student Edowments that will be Used to Support Program</t>
  </si>
  <si>
    <t>Note:  If proposal calls for students to be supported via grants (as Ras), report all students supported via grants for last 4 years.  Postdoc support can be included if postdoc funding will be shifted to graduate students</t>
  </si>
  <si>
    <t xml:space="preserve">Note:  List all endowments that will be used to support student in this program.  Endowment support </t>
  </si>
  <si>
    <t>Student</t>
  </si>
  <si>
    <t>Grant</t>
  </si>
  <si>
    <t>Academic Year</t>
  </si>
  <si>
    <t>% of 9 month support</t>
  </si>
  <si>
    <t>Total</t>
  </si>
  <si>
    <t>Name of Endowment</t>
  </si>
  <si>
    <t>Signatory</t>
  </si>
  <si>
    <t>Yearly Return</t>
  </si>
  <si>
    <t>% of allocated to student in this program</t>
  </si>
  <si>
    <t>Paydirt Pete</t>
  </si>
  <si>
    <t>Little Pete</t>
  </si>
  <si>
    <t>Mascot Support</t>
  </si>
  <si>
    <t>Pete’s Endowment</t>
  </si>
  <si>
    <t>Sum</t>
  </si>
  <si>
    <t>Average (4 years)</t>
  </si>
  <si>
    <t>UGUL</t>
  </si>
  <si>
    <t>Mast</t>
  </si>
  <si>
    <t>Doct</t>
  </si>
  <si>
    <t>Formula</t>
  </si>
  <si>
    <t>DT Rate</t>
  </si>
  <si>
    <t>College DT</t>
  </si>
  <si>
    <t>Existing Program</t>
  </si>
  <si>
    <t>New Program</t>
  </si>
  <si>
    <t>Assumptions for THECB Template:</t>
  </si>
  <si>
    <t>For personnel salaries include cummulative costs year by year</t>
  </si>
  <si>
    <t>Fringe Benefits 31%</t>
  </si>
  <si>
    <t>Institution overhead of 30%</t>
  </si>
  <si>
    <t>Teaching resource tab: Department, Two Program, Not including thesis/dissertation/independent research/practicum</t>
  </si>
  <si>
    <t xml:space="preserve"> Base Formula </t>
  </si>
  <si>
    <t xml:space="preserve"> FY2025 (Fall 2024) </t>
  </si>
  <si>
    <t xml:space="preserve"> FY2026 (Fall 2025) </t>
  </si>
  <si>
    <t xml:space="preserve"> FY2027 (Fall 2026) </t>
  </si>
  <si>
    <t xml:space="preserve"> FY2028 (Fall 2027) </t>
  </si>
  <si>
    <t>THECB Funding and Costs Template</t>
  </si>
  <si>
    <t>Table 11. Costs to the Institution of the Proposed Program</t>
  </si>
  <si>
    <t>Cost Category</t>
  </si>
  <si>
    <t>Cost Sub-category</t>
  </si>
  <si>
    <t>Totals</t>
  </si>
  <si>
    <r>
      <t>Faculty Salaries</t>
    </r>
    <r>
      <rPr>
        <vertAlign val="superscript"/>
        <sz val="11"/>
        <color theme="1"/>
        <rFont val="Calibri"/>
        <family val="2"/>
        <scheme val="minor"/>
      </rPr>
      <t>1</t>
    </r>
  </si>
  <si>
    <t>Reallocated</t>
  </si>
  <si>
    <t>Program Adminsitration</t>
  </si>
  <si>
    <t>Graduate Assistants</t>
  </si>
  <si>
    <r>
      <t>Equipment</t>
    </r>
    <r>
      <rPr>
        <vertAlign val="superscript"/>
        <sz val="11"/>
        <color theme="1"/>
        <rFont val="Calibri"/>
        <family val="2"/>
        <scheme val="minor"/>
      </rPr>
      <t>2</t>
    </r>
  </si>
  <si>
    <t>Other (Describe)</t>
  </si>
  <si>
    <r>
      <t xml:space="preserve">1 </t>
    </r>
    <r>
      <rPr>
        <sz val="9"/>
        <color rgb="FF000000"/>
        <rFont val="Calibri"/>
        <family val="2"/>
        <scheme val="minor"/>
      </rPr>
      <t>Report costs for new faculty hires, graduate assistants, and technical support personnel. For new faculty, prorate individual salaries as a percentage of the time assigned to the program. If existing faculty will contribute to program, include costs necessary to maintain existing programs (e.g., cost of adjunct to cover courses previously taught by faculty who would teach in new program).</t>
    </r>
  </si>
  <si>
    <r>
      <t>2</t>
    </r>
    <r>
      <rPr>
        <sz val="9"/>
        <color rgb="FF000000"/>
        <rFont val="Calibri"/>
        <family val="2"/>
        <scheme val="minor"/>
      </rPr>
      <t>Equipment has the meaning established in the Texas Administrative Code §252.7(3) as items and components whose cost are over $5,000 and have a useful life of at least one year.</t>
    </r>
  </si>
  <si>
    <t>Table 12. Anticipated Sources of Funding</t>
  </si>
  <si>
    <t>Funding Category</t>
  </si>
  <si>
    <r>
      <t xml:space="preserve">  I. Formula Funding</t>
    </r>
    <r>
      <rPr>
        <vertAlign val="superscript"/>
        <sz val="11"/>
        <color theme="1"/>
        <rFont val="Calibri"/>
        <family val="2"/>
        <scheme val="minor"/>
      </rPr>
      <t>1</t>
    </r>
  </si>
  <si>
    <t xml:space="preserve"> II. Other State Funding</t>
  </si>
  <si>
    <t>III. Reallocation of Existing Resources</t>
  </si>
  <si>
    <t>IV. Federal Funding (In-hand only)</t>
  </si>
  <si>
    <t>V. Tuition and Fees</t>
  </si>
  <si>
    <r>
      <t>VI. Other Funding</t>
    </r>
    <r>
      <rPr>
        <vertAlign val="superscript"/>
        <sz val="11"/>
        <color theme="1"/>
        <rFont val="Calibri"/>
        <family val="2"/>
        <scheme val="minor"/>
      </rPr>
      <t>2</t>
    </r>
  </si>
  <si>
    <t>Variance</t>
  </si>
  <si>
    <r>
      <t xml:space="preserve">1 </t>
    </r>
    <r>
      <rPr>
        <sz val="9"/>
        <color rgb="FF000000"/>
        <rFont val="Calibri"/>
        <family val="2"/>
        <scheme val="minor"/>
      </rPr>
      <t xml:space="preserve">Indicate formula funding for students new to the institution because of the program; formula funding should be included only for years three through five of the program and should reflect enrollment projections for years three through five. </t>
    </r>
  </si>
  <si>
    <r>
      <t xml:space="preserve">2 </t>
    </r>
    <r>
      <rPr>
        <sz val="9"/>
        <color rgb="FF000000"/>
        <rFont val="Calibri"/>
        <family val="2"/>
        <scheme val="minor"/>
      </rPr>
      <t>Report other sources of funding here. In-hand grants, “likely” future grants, and special item funding can be included.</t>
    </r>
  </si>
  <si>
    <t>Fringe Benefits ~33%</t>
  </si>
  <si>
    <t>Student Salaries</t>
  </si>
  <si>
    <t>Total Personnel Costs</t>
  </si>
  <si>
    <t>TA Tuition Remission</t>
  </si>
  <si>
    <t>Supplies, Marketing, Materials and Travel</t>
  </si>
  <si>
    <t xml:space="preserve">Instructional Equipment  </t>
  </si>
  <si>
    <t>Total Operating Expenses</t>
  </si>
  <si>
    <t>Total Program Expenses</t>
  </si>
  <si>
    <t>Program Net Margin after F&amp;A</t>
  </si>
  <si>
    <t>Projected Program Revenue</t>
  </si>
  <si>
    <t>State Funding</t>
  </si>
  <si>
    <t>Tuition and Fees</t>
  </si>
  <si>
    <t>Gifts</t>
  </si>
  <si>
    <t>Endowment Return (cumulative)</t>
  </si>
  <si>
    <t>Total Program Revenue</t>
  </si>
  <si>
    <t>Program Net Margin</t>
  </si>
  <si>
    <t>Beginning Fund Balance</t>
  </si>
  <si>
    <t>Ending Fund Balance</t>
  </si>
  <si>
    <t>24-25 Biennium rate per weighted semester credit hour (WSCH) is.........</t>
  </si>
  <si>
    <t>Other Misc Expenses</t>
  </si>
  <si>
    <t>Federally Audited Facilities and Administrative Expenses above Program Level (F&amp;A)</t>
  </si>
  <si>
    <t>Capital/Renovation</t>
  </si>
  <si>
    <t>College Designated Differential</t>
  </si>
  <si>
    <t xml:space="preserve">Course/Major Fees </t>
  </si>
  <si>
    <t>Startup commitments (including summer commitment)</t>
  </si>
  <si>
    <t>TOTAL YEAR 5</t>
  </si>
  <si>
    <t>TOTAL # OF STUDENTS (SCH)</t>
  </si>
  <si>
    <t>Compensation - Faculty (including benefit costs)</t>
  </si>
  <si>
    <t>Compensation - Non-Faculty  (including benefit costs)</t>
  </si>
  <si>
    <t xml:space="preserve">INSTITUTION OVERHEAD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</si>
</sst>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_);_(* \(#,##0.0\);_(* &quot;-&quot;_);_(@_)"/>
    <numFmt numFmtId="165" formatCode="_(&quot;$&quot;* #,##0_);_(&quot;$&quot;* \(#,##0\);_(&quot;$&quot;* &quot;-&quot;??_);_(@_)"/>
    <numFmt numFmtId="166" formatCode="00"/>
    <numFmt numFmtId="167" formatCode="_(* #,##0_);_(* \(#,##0\);_(* &quot;-&quot;??_);_(@_)"/>
    <numFmt numFmtId="168" formatCode="0.0"/>
    <numFmt numFmtId="169" formatCode="&quot;$&quot;#,##0"/>
    <numFmt numFmtId="170" formatCode="_(* #,##0.0_);_(* \(#,##0.0\);_(* &quot;-&quot;?_);_(@_)"/>
    <numFmt numFmtId="171" formatCode="_(* #,##0.00_);_(* \(#,##0.00\);_(* \-??_);_(@_)"/>
    <numFmt numFmtId="172" formatCode="_(\$* #,##0_);_(\$* \(#,##0\);_(\$* \-??_);_(@_)"/>
  </numFmts>
  <fonts count="70"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2"/>
      <name val="Arial"/>
      <family val="2"/>
    </font>
    <font>
      <sz val="10"/>
      <name val="Arial"/>
      <family val="2"/>
    </font>
    <font>
      <b/>
      <i/>
      <sz val="12"/>
      <name val="Arial"/>
      <family val="2"/>
    </font>
    <font>
      <i/>
      <sz val="10"/>
      <name val="Arial"/>
      <family val="2"/>
    </font>
    <font>
      <b/>
      <sz val="11"/>
      <name val="Arial"/>
      <family val="2"/>
    </font>
    <font>
      <sz val="12"/>
      <name val="Arial"/>
      <family val="2"/>
    </font>
    <font>
      <b/>
      <sz val="10"/>
      <name val="Arial"/>
      <family val="2"/>
    </font>
    <font>
      <u/>
      <sz val="10"/>
      <name val="Arial"/>
      <family val="2"/>
    </font>
    <font>
      <sz val="11"/>
      <name val="Arial"/>
      <family val="2"/>
    </font>
    <font>
      <sz val="10"/>
      <name val="Calibri"/>
      <family val="2"/>
      <scheme val="minor"/>
    </font>
    <font>
      <sz val="10"/>
      <name val="Times New Roman"/>
      <family val="1"/>
    </font>
    <font>
      <b/>
      <sz val="10"/>
      <name val="Times New Roman"/>
      <family val="1"/>
    </font>
    <font>
      <sz val="11"/>
      <color indexed="8"/>
      <name val="Calibri"/>
      <family val="2"/>
    </font>
    <font>
      <i/>
      <sz val="9"/>
      <name val="Arial"/>
      <family val="2"/>
    </font>
    <font>
      <sz val="11"/>
      <name val="Calibri"/>
      <family val="2"/>
      <scheme val="minor"/>
    </font>
    <font>
      <sz val="10"/>
      <name val="Arial"/>
      <family val="2"/>
      <charset val="1"/>
    </font>
    <font>
      <sz val="11"/>
      <color theme="0"/>
      <name val="Calibri"/>
      <family val="2"/>
      <scheme val="minor"/>
    </font>
    <font>
      <i/>
      <sz val="11"/>
      <name val="Calibri"/>
      <family val="2"/>
      <scheme val="minor"/>
    </font>
    <font>
      <b/>
      <i/>
      <sz val="11"/>
      <name val="Calibri"/>
      <family val="2"/>
      <scheme val="minor"/>
    </font>
    <font>
      <sz val="10"/>
      <name val="Arial"/>
      <family val="2"/>
    </font>
    <font>
      <sz val="10"/>
      <name val="Cambria"/>
      <family val="1"/>
    </font>
    <font>
      <b/>
      <sz val="11"/>
      <color rgb="FF0000CC"/>
      <name val="Calibri"/>
      <family val="2"/>
      <scheme val="minor"/>
    </font>
    <font>
      <sz val="9"/>
      <color theme="1"/>
      <name val="Tahoma"/>
      <family val="2"/>
    </font>
    <font>
      <i/>
      <sz val="12"/>
      <name val="Calibri"/>
      <family val="2"/>
    </font>
    <font>
      <sz val="12"/>
      <name val="Calibri"/>
      <family val="2"/>
    </font>
    <font>
      <sz val="11"/>
      <name val="Calibri"/>
      <family val="2"/>
    </font>
    <font>
      <b/>
      <sz val="12"/>
      <name val="Calibri"/>
      <family val="2"/>
    </font>
    <font>
      <sz val="12"/>
      <color theme="0"/>
      <name val="Calibri"/>
      <family val="2"/>
    </font>
    <font>
      <b/>
      <i/>
      <sz val="12"/>
      <name val="Calibri"/>
      <family val="2"/>
    </font>
    <font>
      <b/>
      <i/>
      <sz val="12"/>
      <color theme="0"/>
      <name val="Calibri"/>
      <family val="2"/>
    </font>
    <font>
      <b/>
      <sz val="12"/>
      <color theme="0"/>
      <name val="Calibri"/>
      <family val="2"/>
    </font>
    <font>
      <sz val="11"/>
      <color theme="0"/>
      <name val="Calibri"/>
      <family val="2"/>
    </font>
    <font>
      <b/>
      <i/>
      <sz val="12"/>
      <color rgb="FF0000CC"/>
      <name val="Calibri"/>
      <family val="2"/>
    </font>
    <font>
      <b/>
      <sz val="11"/>
      <name val="Calibri"/>
      <family val="2"/>
    </font>
    <font>
      <b/>
      <i/>
      <sz val="14"/>
      <name val="Calibri"/>
      <family val="2"/>
    </font>
    <font>
      <b/>
      <sz val="14"/>
      <name val="Calibri"/>
      <family val="2"/>
    </font>
    <font>
      <b/>
      <sz val="13"/>
      <name val="Calibri"/>
      <family val="2"/>
      <charset val="1"/>
    </font>
    <font>
      <sz val="11"/>
      <name val="Calibri"/>
      <family val="2"/>
      <charset val="1"/>
    </font>
    <font>
      <b/>
      <sz val="11"/>
      <name val="Calibri"/>
      <family val="2"/>
      <charset val="1"/>
    </font>
    <font>
      <sz val="11"/>
      <color rgb="FF0000CC"/>
      <name val="Calibri"/>
      <family val="2"/>
      <charset val="1"/>
    </font>
    <font>
      <sz val="11"/>
      <color rgb="FF000000"/>
      <name val="Calibri"/>
      <family val="2"/>
      <charset val="1"/>
    </font>
    <font>
      <sz val="11"/>
      <color rgb="FFFFFFFF"/>
      <name val="Calibri"/>
      <family val="2"/>
      <charset val="1"/>
    </font>
    <font>
      <sz val="10"/>
      <color rgb="FF000000"/>
      <name val="Tahoma"/>
      <family val="2"/>
      <charset val="1"/>
    </font>
    <font>
      <sz val="11"/>
      <color rgb="FFFF0000"/>
      <name val="Calibri"/>
      <family val="2"/>
      <scheme val="minor"/>
    </font>
    <font>
      <b/>
      <sz val="11"/>
      <color rgb="FF000000"/>
      <name val="Calibri"/>
      <family val="2"/>
    </font>
    <font>
      <sz val="11"/>
      <color theme="1"/>
      <name val="Times New Roman"/>
      <family val="1"/>
    </font>
    <font>
      <b/>
      <sz val="11"/>
      <color theme="1"/>
      <name val="Times New Roman"/>
      <family val="1"/>
    </font>
    <font>
      <b/>
      <sz val="11"/>
      <color theme="0"/>
      <name val="Times New Roman"/>
      <family val="1"/>
    </font>
    <font>
      <b/>
      <sz val="12"/>
      <color theme="1"/>
      <name val="Times New Roman"/>
      <family val="1"/>
    </font>
    <font>
      <sz val="11"/>
      <color theme="2"/>
      <name val="Times New Roman"/>
      <family val="1"/>
    </font>
    <font>
      <b/>
      <sz val="11"/>
      <color theme="0"/>
      <name val="Calibri"/>
      <family val="2"/>
      <scheme val="minor"/>
    </font>
    <font>
      <vertAlign val="superscript"/>
      <sz val="11"/>
      <color theme="1"/>
      <name val="Calibri"/>
      <family val="2"/>
      <scheme val="minor"/>
    </font>
    <font>
      <i/>
      <sz val="11"/>
      <color theme="1"/>
      <name val="Calibri"/>
      <family val="2"/>
      <scheme val="minor"/>
    </font>
    <font>
      <vertAlign val="superscript"/>
      <sz val="9"/>
      <color rgb="FF000000"/>
      <name val="Calibri"/>
      <family val="2"/>
      <scheme val="minor"/>
    </font>
    <font>
      <sz val="9"/>
      <color rgb="FF000000"/>
      <name val="Calibri"/>
      <family val="2"/>
      <scheme val="minor"/>
    </font>
    <font>
      <sz val="12"/>
      <color theme="1"/>
      <name val="Times New Roman"/>
      <family val="1"/>
    </font>
    <font>
      <b/>
      <i/>
      <sz val="12"/>
      <color theme="1"/>
      <name val="Times New Roman"/>
      <family val="1"/>
    </font>
    <font>
      <i/>
      <sz val="11"/>
      <name val="Times New Roman"/>
      <family val="1"/>
    </font>
    <font>
      <sz val="12"/>
      <name val="Times New Roman"/>
      <family val="1"/>
    </font>
    <font>
      <b/>
      <sz val="12"/>
      <name val="Times New Roman"/>
      <family val="1"/>
    </font>
    <font>
      <i/>
      <sz val="12"/>
      <name val="Times New Roman"/>
      <family val="1"/>
    </font>
    <font>
      <b/>
      <i/>
      <sz val="12"/>
      <name val="Times New Roman"/>
      <family val="1"/>
    </font>
    <font>
      <sz val="12"/>
      <color rgb="FF000000"/>
      <name val="Times New Roman"/>
      <family val="1"/>
    </font>
    <font>
      <b/>
      <sz val="12"/>
      <color rgb="FF000000"/>
      <name val="Times New Roman"/>
      <family val="1"/>
    </font>
    <font>
      <i/>
      <sz val="12"/>
      <color theme="0"/>
      <name val="Times New Roman"/>
      <family val="1"/>
    </font>
    <font>
      <sz val="12"/>
      <color theme="0"/>
      <name val="Times New Roman"/>
      <family val="1"/>
    </font>
  </fonts>
  <fills count="19">
    <fill>
      <patternFill patternType="none"/>
    </fill>
    <fill>
      <patternFill patternType="gray125"/>
    </fill>
    <fill>
      <patternFill patternType="solid">
        <fgColor theme="0" tint="-0.249977111117893"/>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0D0D0D"/>
        <bgColor rgb="FF000000"/>
      </patternFill>
    </fill>
    <fill>
      <patternFill patternType="solid">
        <fgColor theme="8" tint="-0.49998474074526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bgColor indexed="64"/>
      </patternFill>
    </fill>
    <fill>
      <patternFill patternType="solid">
        <fgColor rgb="FFBFBFBF"/>
        <bgColor rgb="FFC9C9C9"/>
      </patternFill>
    </fill>
    <fill>
      <patternFill patternType="solid">
        <fgColor rgb="FF203864"/>
        <bgColor rgb="FF3C3C3C"/>
      </patternFill>
    </fill>
    <fill>
      <patternFill patternType="solid">
        <fgColor theme="0" tint="-0.14999847407452621"/>
        <bgColor indexed="64"/>
      </patternFill>
    </fill>
    <fill>
      <patternFill patternType="solid">
        <fgColor theme="3" tint="0.59999389629810485"/>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rgb="FFD9D9D9"/>
        <bgColor rgb="FF000000"/>
      </patternFill>
    </fill>
  </fills>
  <borders count="2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top style="double">
        <color auto="1"/>
      </top>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44" fontId="1" fillId="0" borderId="0" applyFont="0" applyFill="0" applyBorder="0" applyAlignment="0" applyProtection="0"/>
    <xf numFmtId="43" fontId="1" fillId="0" borderId="0" applyFont="0" applyFill="0" applyBorder="0" applyAlignment="0" applyProtection="0"/>
    <xf numFmtId="9" fontId="16" fillId="0" borderId="0" applyFont="0" applyFill="0" applyBorder="0" applyAlignment="0" applyProtection="0"/>
    <xf numFmtId="0" fontId="19" fillId="0" borderId="0"/>
    <xf numFmtId="9" fontId="1" fillId="0" borderId="0" applyFont="0" applyFill="0" applyBorder="0" applyAlignment="0" applyProtection="0"/>
    <xf numFmtId="0" fontId="23" fillId="0" borderId="0"/>
    <xf numFmtId="0" fontId="44" fillId="0" borderId="0"/>
    <xf numFmtId="171" fontId="44" fillId="0" borderId="0" applyBorder="0" applyProtection="0"/>
    <xf numFmtId="0" fontId="5" fillId="0" borderId="0"/>
  </cellStyleXfs>
  <cellXfs count="373">
    <xf numFmtId="0" fontId="0" fillId="0" borderId="0" xfId="0"/>
    <xf numFmtId="0" fontId="2"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applyAlignment="1">
      <alignment horizontal="center"/>
    </xf>
    <xf numFmtId="0" fontId="10" fillId="0" borderId="0" xfId="0" applyFont="1"/>
    <xf numFmtId="41" fontId="5" fillId="0" borderId="0" xfId="0" applyNumberFormat="1" applyFont="1"/>
    <xf numFmtId="0" fontId="5" fillId="0" borderId="0" xfId="0" applyFont="1" applyAlignment="1">
      <alignment horizontal="right"/>
    </xf>
    <xf numFmtId="164" fontId="5" fillId="0" borderId="0" xfId="0" applyNumberFormat="1" applyFont="1"/>
    <xf numFmtId="164" fontId="5" fillId="0" borderId="2" xfId="0" applyNumberFormat="1" applyFont="1" applyBorder="1"/>
    <xf numFmtId="41" fontId="5" fillId="0" borderId="2" xfId="0" applyNumberFormat="1" applyFont="1" applyBorder="1"/>
    <xf numFmtId="0" fontId="11" fillId="0" borderId="0" xfId="0" applyFont="1"/>
    <xf numFmtId="43" fontId="5" fillId="0" borderId="0" xfId="0" applyNumberFormat="1" applyFont="1"/>
    <xf numFmtId="44" fontId="5" fillId="0" borderId="0" xfId="1" applyFont="1"/>
    <xf numFmtId="41" fontId="5" fillId="0" borderId="3" xfId="0" applyNumberFormat="1" applyFont="1" applyBorder="1"/>
    <xf numFmtId="41" fontId="5" fillId="0" borderId="4" xfId="0" applyNumberFormat="1" applyFont="1" applyBorder="1"/>
    <xf numFmtId="165" fontId="5" fillId="0" borderId="3" xfId="1" applyNumberFormat="1" applyFont="1" applyBorder="1"/>
    <xf numFmtId="165" fontId="5" fillId="0" borderId="0" xfId="1" applyNumberFormat="1" applyFont="1" applyBorder="1"/>
    <xf numFmtId="0" fontId="8" fillId="4" borderId="0" xfId="0" applyFont="1" applyFill="1"/>
    <xf numFmtId="0" fontId="12" fillId="4" borderId="0" xfId="0" applyFont="1" applyFill="1"/>
    <xf numFmtId="41" fontId="12" fillId="4" borderId="0" xfId="0" applyNumberFormat="1" applyFont="1" applyFill="1"/>
    <xf numFmtId="165" fontId="8" fillId="4" borderId="5" xfId="1" applyNumberFormat="1" applyFont="1" applyFill="1" applyBorder="1"/>
    <xf numFmtId="0" fontId="12" fillId="0" borderId="0" xfId="0" applyFont="1"/>
    <xf numFmtId="41" fontId="12" fillId="0" borderId="0" xfId="0" applyNumberFormat="1" applyFont="1"/>
    <xf numFmtId="165" fontId="8" fillId="0" borderId="0" xfId="1" applyNumberFormat="1" applyFont="1" applyBorder="1"/>
    <xf numFmtId="0" fontId="10" fillId="0" borderId="6" xfId="0" applyFont="1" applyBorder="1" applyAlignment="1">
      <alignment horizontal="center" wrapText="1"/>
    </xf>
    <xf numFmtId="0" fontId="5" fillId="0" borderId="6" xfId="0" applyFont="1" applyBorder="1"/>
    <xf numFmtId="4" fontId="10" fillId="0" borderId="7" xfId="0" applyNumberFormat="1" applyFont="1" applyBorder="1" applyAlignment="1">
      <alignment horizontal="center" wrapText="1"/>
    </xf>
    <xf numFmtId="4" fontId="10" fillId="0" borderId="0" xfId="0" applyNumberFormat="1" applyFont="1" applyAlignment="1">
      <alignment horizontal="center" wrapText="1"/>
    </xf>
    <xf numFmtId="4" fontId="10" fillId="0" borderId="2" xfId="0" applyNumberFormat="1" applyFont="1" applyBorder="1" applyAlignment="1">
      <alignment horizontal="center" wrapText="1"/>
    </xf>
    <xf numFmtId="0" fontId="13" fillId="0" borderId="6" xfId="0" applyFont="1" applyBorder="1" applyAlignment="1">
      <alignment horizontal="left" indent="1"/>
    </xf>
    <xf numFmtId="166" fontId="5" fillId="0" borderId="6" xfId="0" applyNumberFormat="1" applyFont="1" applyBorder="1"/>
    <xf numFmtId="166" fontId="13" fillId="0" borderId="6" xfId="0" applyNumberFormat="1" applyFont="1" applyBorder="1" applyAlignment="1">
      <alignment horizontal="left"/>
    </xf>
    <xf numFmtId="4" fontId="5" fillId="0" borderId="7" xfId="0" applyNumberFormat="1" applyFont="1" applyBorder="1"/>
    <xf numFmtId="4" fontId="5" fillId="0" borderId="0" xfId="0" applyNumberFormat="1" applyFont="1"/>
    <xf numFmtId="4" fontId="5" fillId="0" borderId="2" xfId="0" applyNumberFormat="1" applyFont="1" applyBorder="1"/>
    <xf numFmtId="0" fontId="13" fillId="5" borderId="6" xfId="0" applyFont="1" applyFill="1" applyBorder="1" applyAlignment="1">
      <alignment horizontal="left" indent="1"/>
    </xf>
    <xf numFmtId="166" fontId="5" fillId="5" borderId="6" xfId="0" applyNumberFormat="1" applyFont="1" applyFill="1" applyBorder="1"/>
    <xf numFmtId="166" fontId="13" fillId="5" borderId="6" xfId="0" applyNumberFormat="1" applyFont="1" applyFill="1" applyBorder="1" applyAlignment="1">
      <alignment horizontal="left"/>
    </xf>
    <xf numFmtId="0" fontId="5" fillId="5" borderId="6" xfId="0" applyFont="1" applyFill="1" applyBorder="1"/>
    <xf numFmtId="4" fontId="5" fillId="5" borderId="7" xfId="0" applyNumberFormat="1" applyFont="1" applyFill="1" applyBorder="1"/>
    <xf numFmtId="4" fontId="5" fillId="5" borderId="0" xfId="0" applyNumberFormat="1" applyFont="1" applyFill="1"/>
    <xf numFmtId="4" fontId="5" fillId="5" borderId="2" xfId="0" applyNumberFormat="1" applyFont="1" applyFill="1" applyBorder="1"/>
    <xf numFmtId="0" fontId="14" fillId="0" borderId="0" xfId="0" applyFont="1" applyAlignment="1">
      <alignment horizontal="left" indent="1"/>
    </xf>
    <xf numFmtId="166" fontId="0" fillId="0" borderId="0" xfId="0" applyNumberFormat="1"/>
    <xf numFmtId="4" fontId="14" fillId="0" borderId="0" xfId="0" applyNumberFormat="1" applyFont="1"/>
    <xf numFmtId="0" fontId="15" fillId="0" borderId="0" xfId="0" applyFont="1"/>
    <xf numFmtId="166" fontId="5" fillId="0" borderId="0" xfId="0" applyNumberFormat="1" applyFont="1"/>
    <xf numFmtId="42" fontId="5" fillId="0" borderId="0" xfId="0" applyNumberFormat="1" applyFont="1"/>
    <xf numFmtId="10" fontId="5" fillId="0" borderId="0" xfId="3" applyNumberFormat="1" applyFont="1"/>
    <xf numFmtId="10" fontId="5" fillId="0" borderId="0" xfId="3" applyNumberFormat="1" applyFont="1" applyBorder="1"/>
    <xf numFmtId="43" fontId="0" fillId="0" borderId="0" xfId="0" applyNumberFormat="1"/>
    <xf numFmtId="9" fontId="0" fillId="0" borderId="0" xfId="0" applyNumberFormat="1"/>
    <xf numFmtId="6" fontId="5" fillId="0" borderId="0" xfId="0" applyNumberFormat="1" applyFont="1" applyAlignment="1">
      <alignment horizontal="left"/>
    </xf>
    <xf numFmtId="43" fontId="0" fillId="0" borderId="0" xfId="2" applyFont="1" applyBorder="1"/>
    <xf numFmtId="43" fontId="0" fillId="0" borderId="0" xfId="2" applyFont="1" applyFill="1" applyBorder="1"/>
    <xf numFmtId="41" fontId="17" fillId="0" borderId="0" xfId="0" applyNumberFormat="1" applyFont="1"/>
    <xf numFmtId="0" fontId="3" fillId="0" borderId="0" xfId="0" applyFont="1"/>
    <xf numFmtId="0" fontId="18" fillId="0" borderId="0" xfId="0" applyFont="1"/>
    <xf numFmtId="0" fontId="20" fillId="7" borderId="0" xfId="0" applyFont="1" applyFill="1"/>
    <xf numFmtId="165" fontId="0" fillId="0" borderId="0" xfId="2" applyNumberFormat="1" applyFont="1"/>
    <xf numFmtId="0" fontId="23" fillId="0" borderId="0" xfId="6"/>
    <xf numFmtId="0" fontId="10" fillId="0" borderId="0" xfId="6" applyFont="1" applyAlignment="1">
      <alignment horizontal="left"/>
    </xf>
    <xf numFmtId="0" fontId="5" fillId="0" borderId="0" xfId="6" applyFont="1"/>
    <xf numFmtId="0" fontId="10" fillId="0" borderId="0" xfId="6" applyFont="1"/>
    <xf numFmtId="0" fontId="5" fillId="0" borderId="0" xfId="6" applyFont="1" applyAlignment="1">
      <alignment horizontal="center"/>
    </xf>
    <xf numFmtId="4" fontId="10" fillId="0" borderId="0" xfId="6" applyNumberFormat="1" applyFont="1" applyAlignment="1">
      <alignment horizontal="center" wrapText="1"/>
    </xf>
    <xf numFmtId="4" fontId="5" fillId="0" borderId="0" xfId="6" applyNumberFormat="1" applyFont="1"/>
    <xf numFmtId="0" fontId="24" fillId="0" borderId="0" xfId="6" applyFont="1"/>
    <xf numFmtId="166" fontId="24" fillId="0" borderId="0" xfId="6" applyNumberFormat="1" applyFont="1"/>
    <xf numFmtId="0" fontId="24" fillId="0" borderId="0" xfId="6" applyFont="1" applyAlignment="1">
      <alignment horizontal="left" indent="1"/>
    </xf>
    <xf numFmtId="0" fontId="24" fillId="0" borderId="0" xfId="6" applyFont="1" applyAlignment="1">
      <alignment horizontal="center"/>
    </xf>
    <xf numFmtId="4" fontId="24" fillId="0" borderId="0" xfId="6" applyNumberFormat="1" applyFont="1"/>
    <xf numFmtId="0" fontId="24" fillId="0" borderId="0" xfId="6" applyFont="1" applyAlignment="1">
      <alignment horizontal="center" wrapText="1"/>
    </xf>
    <xf numFmtId="4" fontId="24" fillId="0" borderId="0" xfId="6" applyNumberFormat="1" applyFont="1" applyAlignment="1">
      <alignment horizontal="center" wrapText="1"/>
    </xf>
    <xf numFmtId="1" fontId="18" fillId="0" borderId="0" xfId="0" applyNumberFormat="1" applyFont="1"/>
    <xf numFmtId="41" fontId="18" fillId="0" borderId="0" xfId="0" applyNumberFormat="1" applyFont="1"/>
    <xf numFmtId="41" fontId="18" fillId="0" borderId="4" xfId="0" applyNumberFormat="1" applyFont="1" applyBorder="1"/>
    <xf numFmtId="165" fontId="18" fillId="0" borderId="3" xfId="1" applyNumberFormat="1" applyFont="1" applyBorder="1" applyProtection="1"/>
    <xf numFmtId="165" fontId="18" fillId="0" borderId="0" xfId="1" applyNumberFormat="1" applyFont="1" applyBorder="1" applyProtection="1"/>
    <xf numFmtId="165" fontId="18" fillId="0" borderId="4" xfId="1" applyNumberFormat="1" applyFont="1" applyBorder="1" applyProtection="1"/>
    <xf numFmtId="165" fontId="3" fillId="4" borderId="5" xfId="1" applyNumberFormat="1" applyFont="1" applyFill="1" applyBorder="1" applyProtection="1"/>
    <xf numFmtId="165" fontId="3" fillId="0" borderId="0" xfId="1" applyNumberFormat="1" applyFont="1" applyBorder="1" applyProtection="1"/>
    <xf numFmtId="0" fontId="3" fillId="0" borderId="0" xfId="0" applyFont="1" applyProtection="1">
      <protection locked="0"/>
    </xf>
    <xf numFmtId="0" fontId="18" fillId="0" borderId="0" xfId="0" applyFont="1" applyProtection="1">
      <protection locked="0"/>
    </xf>
    <xf numFmtId="0" fontId="22" fillId="0" borderId="0" xfId="0" applyFont="1" applyProtection="1">
      <protection locked="0"/>
    </xf>
    <xf numFmtId="0" fontId="21" fillId="0" borderId="0" xfId="0" applyFont="1" applyProtection="1">
      <protection locked="0"/>
    </xf>
    <xf numFmtId="0" fontId="3" fillId="0" borderId="0" xfId="0" applyFont="1" applyAlignment="1" applyProtection="1">
      <alignment horizontal="center"/>
      <protection locked="0"/>
    </xf>
    <xf numFmtId="0" fontId="3" fillId="0" borderId="1" xfId="0" applyFont="1" applyBorder="1" applyAlignment="1" applyProtection="1">
      <alignment horizontal="center"/>
      <protection locked="0"/>
    </xf>
    <xf numFmtId="41" fontId="18" fillId="0" borderId="0" xfId="0" applyNumberFormat="1" applyFont="1" applyProtection="1">
      <protection locked="0"/>
    </xf>
    <xf numFmtId="0" fontId="18" fillId="0" borderId="0" xfId="0" applyFont="1" applyAlignment="1" applyProtection="1">
      <alignment horizontal="right"/>
      <protection locked="0"/>
    </xf>
    <xf numFmtId="41" fontId="18" fillId="9" borderId="0" xfId="0" applyNumberFormat="1" applyFont="1" applyFill="1" applyProtection="1">
      <protection locked="0"/>
    </xf>
    <xf numFmtId="164" fontId="18" fillId="0" borderId="0" xfId="0" applyNumberFormat="1" applyFont="1" applyProtection="1">
      <protection locked="0"/>
    </xf>
    <xf numFmtId="170" fontId="18" fillId="0" borderId="0" xfId="0" applyNumberFormat="1" applyFont="1" applyProtection="1">
      <protection locked="0"/>
    </xf>
    <xf numFmtId="0" fontId="18" fillId="9" borderId="0" xfId="0" applyFont="1" applyFill="1" applyProtection="1">
      <protection locked="0"/>
    </xf>
    <xf numFmtId="44" fontId="18" fillId="9" borderId="0" xfId="1" applyFont="1" applyFill="1" applyProtection="1">
      <protection locked="0"/>
    </xf>
    <xf numFmtId="0" fontId="3" fillId="4" borderId="0" xfId="0" applyFont="1" applyFill="1" applyProtection="1">
      <protection locked="0"/>
    </xf>
    <xf numFmtId="0" fontId="18" fillId="4" borderId="0" xfId="0" applyFont="1" applyFill="1" applyProtection="1">
      <protection locked="0"/>
    </xf>
    <xf numFmtId="41" fontId="18" fillId="4" borderId="0" xfId="0" applyNumberFormat="1" applyFont="1" applyFill="1" applyProtection="1">
      <protection locked="0"/>
    </xf>
    <xf numFmtId="0" fontId="18" fillId="0" borderId="0" xfId="0" applyFont="1" applyAlignment="1" applyProtection="1">
      <alignment horizontal="left" indent="1"/>
      <protection locked="0"/>
    </xf>
    <xf numFmtId="166" fontId="0" fillId="0" borderId="0" xfId="0" applyNumberFormat="1" applyProtection="1">
      <protection locked="0"/>
    </xf>
    <xf numFmtId="4" fontId="18" fillId="0" borderId="0" xfId="0" applyNumberFormat="1" applyFont="1" applyProtection="1">
      <protection locked="0"/>
    </xf>
    <xf numFmtId="0" fontId="0" fillId="0" borderId="0" xfId="0" applyProtection="1">
      <protection locked="0"/>
    </xf>
    <xf numFmtId="166" fontId="18" fillId="0" borderId="0" xfId="0" applyNumberFormat="1" applyFont="1" applyProtection="1">
      <protection locked="0"/>
    </xf>
    <xf numFmtId="2" fontId="0" fillId="0" borderId="0" xfId="0" applyNumberFormat="1"/>
    <xf numFmtId="44" fontId="18" fillId="0" borderId="0" xfId="1" applyFont="1" applyAlignment="1" applyProtection="1">
      <alignment horizontal="right"/>
    </xf>
    <xf numFmtId="2" fontId="18" fillId="0" borderId="0" xfId="1" applyNumberFormat="1" applyFont="1" applyAlignment="1" applyProtection="1">
      <alignment horizontal="right"/>
    </xf>
    <xf numFmtId="41" fontId="3" fillId="0" borderId="2" xfId="0" applyNumberFormat="1" applyFont="1" applyBorder="1"/>
    <xf numFmtId="1" fontId="18" fillId="9" borderId="0" xfId="5" applyNumberFormat="1" applyFont="1" applyFill="1" applyProtection="1">
      <protection locked="0"/>
    </xf>
    <xf numFmtId="0" fontId="10" fillId="0" borderId="1" xfId="0" applyFont="1" applyBorder="1" applyAlignment="1">
      <alignment horizontal="center"/>
    </xf>
    <xf numFmtId="0" fontId="25" fillId="0" borderId="0" xfId="0" applyFont="1" applyProtection="1">
      <protection locked="0"/>
    </xf>
    <xf numFmtId="0" fontId="25" fillId="0" borderId="0" xfId="0" applyFont="1"/>
    <xf numFmtId="0" fontId="3" fillId="0" borderId="0" xfId="0" applyFont="1" applyAlignment="1" applyProtection="1">
      <alignment horizontal="center" wrapText="1"/>
      <protection locked="0"/>
    </xf>
    <xf numFmtId="10" fontId="0" fillId="0" borderId="0" xfId="0" applyNumberFormat="1"/>
    <xf numFmtId="0" fontId="21" fillId="0" borderId="0" xfId="0" applyFont="1" applyAlignment="1" applyProtection="1">
      <alignment horizontal="right"/>
      <protection locked="0"/>
    </xf>
    <xf numFmtId="41" fontId="20" fillId="0" borderId="0" xfId="0" applyNumberFormat="1" applyFont="1" applyProtection="1">
      <protection locked="0"/>
    </xf>
    <xf numFmtId="41" fontId="20" fillId="0" borderId="0" xfId="0" applyNumberFormat="1" applyFont="1" applyAlignment="1" applyProtection="1">
      <alignment horizontal="left"/>
      <protection locked="0"/>
    </xf>
    <xf numFmtId="44" fontId="3" fillId="0" borderId="0" xfId="1" applyFont="1" applyProtection="1">
      <protection locked="0"/>
    </xf>
    <xf numFmtId="44" fontId="18" fillId="0" borderId="0" xfId="1" applyFont="1" applyProtection="1">
      <protection locked="0"/>
    </xf>
    <xf numFmtId="165" fontId="18" fillId="0" borderId="0" xfId="1" applyNumberFormat="1" applyFont="1" applyBorder="1" applyProtection="1">
      <protection locked="0"/>
    </xf>
    <xf numFmtId="42" fontId="18" fillId="0" borderId="0" xfId="0" applyNumberFormat="1" applyFont="1" applyProtection="1">
      <protection locked="0"/>
    </xf>
    <xf numFmtId="10" fontId="18" fillId="0" borderId="0" xfId="3" applyNumberFormat="1" applyFont="1" applyProtection="1">
      <protection locked="0"/>
    </xf>
    <xf numFmtId="0" fontId="27" fillId="0" borderId="0" xfId="0" applyFont="1"/>
    <xf numFmtId="0" fontId="28" fillId="0" borderId="0" xfId="0" applyFont="1"/>
    <xf numFmtId="0" fontId="28" fillId="0" borderId="0" xfId="0" applyFont="1" applyProtection="1">
      <protection locked="0"/>
    </xf>
    <xf numFmtId="0" fontId="29" fillId="0" borderId="0" xfId="0" applyFont="1"/>
    <xf numFmtId="0" fontId="30" fillId="0" borderId="0" xfId="0" applyFont="1" applyAlignment="1">
      <alignment vertical="center"/>
    </xf>
    <xf numFmtId="0" fontId="30" fillId="5" borderId="0" xfId="0" applyFont="1" applyFill="1"/>
    <xf numFmtId="0" fontId="28" fillId="5" borderId="0" xfId="0" applyFont="1" applyFill="1"/>
    <xf numFmtId="0" fontId="30" fillId="5" borderId="1" xfId="0" applyFont="1" applyFill="1" applyBorder="1" applyAlignment="1" applyProtection="1">
      <alignment horizontal="center"/>
      <protection locked="0"/>
    </xf>
    <xf numFmtId="0" fontId="27" fillId="0" borderId="0" xfId="0" applyFont="1" applyAlignment="1">
      <alignment horizontal="left" indent="1"/>
    </xf>
    <xf numFmtId="0" fontId="31" fillId="0" borderId="0" xfId="0" applyFont="1"/>
    <xf numFmtId="0" fontId="28" fillId="0" borderId="0" xfId="0" applyFont="1" applyAlignment="1">
      <alignment horizontal="left" indent="1"/>
    </xf>
    <xf numFmtId="0" fontId="27" fillId="10" borderId="0" xfId="0" applyFont="1" applyFill="1" applyAlignment="1">
      <alignment horizontal="left" indent="1"/>
    </xf>
    <xf numFmtId="44" fontId="28" fillId="10" borderId="0" xfId="1" applyFont="1" applyFill="1" applyBorder="1"/>
    <xf numFmtId="0" fontId="28" fillId="10" borderId="0" xfId="0" applyFont="1" applyFill="1"/>
    <xf numFmtId="167" fontId="28" fillId="0" borderId="0" xfId="2" applyNumberFormat="1" applyFont="1" applyFill="1" applyBorder="1" applyProtection="1"/>
    <xf numFmtId="167" fontId="28" fillId="0" borderId="0" xfId="2" applyNumberFormat="1" applyFont="1" applyFill="1" applyBorder="1" applyProtection="1">
      <protection locked="0"/>
    </xf>
    <xf numFmtId="44" fontId="28" fillId="0" borderId="0" xfId="1" applyFont="1" applyFill="1" applyBorder="1"/>
    <xf numFmtId="167" fontId="28" fillId="3" borderId="0" xfId="2" applyNumberFormat="1" applyFont="1" applyFill="1" applyBorder="1" applyProtection="1">
      <protection locked="0"/>
    </xf>
    <xf numFmtId="0" fontId="28" fillId="10" borderId="0" xfId="0" applyFont="1" applyFill="1" applyAlignment="1">
      <alignment horizontal="left" indent="1"/>
    </xf>
    <xf numFmtId="165" fontId="28" fillId="0" borderId="0" xfId="0" applyNumberFormat="1" applyFont="1" applyProtection="1">
      <protection locked="0"/>
    </xf>
    <xf numFmtId="0" fontId="32" fillId="0" borderId="2" xfId="0" applyFont="1" applyBorder="1" applyAlignment="1">
      <alignment horizontal="left"/>
    </xf>
    <xf numFmtId="0" fontId="28" fillId="0" borderId="2" xfId="0" applyFont="1" applyBorder="1"/>
    <xf numFmtId="165" fontId="30" fillId="0" borderId="2" xfId="0" applyNumberFormat="1" applyFont="1" applyBorder="1"/>
    <xf numFmtId="0" fontId="33" fillId="0" borderId="0" xfId="0" applyFont="1" applyAlignment="1">
      <alignment horizontal="left"/>
    </xf>
    <xf numFmtId="169" fontId="34" fillId="0" borderId="0" xfId="0" applyNumberFormat="1" applyFont="1"/>
    <xf numFmtId="0" fontId="35" fillId="0" borderId="0" xfId="0" applyFont="1"/>
    <xf numFmtId="0" fontId="32" fillId="0" borderId="0" xfId="0" applyFont="1" applyAlignment="1">
      <alignment horizontal="left"/>
    </xf>
    <xf numFmtId="44" fontId="30" fillId="0" borderId="0" xfId="0" applyNumberFormat="1" applyFont="1" applyProtection="1">
      <protection locked="0"/>
    </xf>
    <xf numFmtId="0" fontId="32" fillId="5" borderId="0" xfId="0" applyFont="1" applyFill="1"/>
    <xf numFmtId="0" fontId="30" fillId="0" borderId="0" xfId="0" applyFont="1"/>
    <xf numFmtId="0" fontId="30" fillId="0" borderId="0" xfId="0" applyFont="1" applyAlignment="1" applyProtection="1">
      <alignment horizontal="center"/>
      <protection locked="0"/>
    </xf>
    <xf numFmtId="9" fontId="28" fillId="0" borderId="0" xfId="0" applyNumberFormat="1" applyFont="1" applyProtection="1">
      <protection locked="0"/>
    </xf>
    <xf numFmtId="167" fontId="28" fillId="0" borderId="1" xfId="2" applyNumberFormat="1" applyFont="1" applyFill="1" applyBorder="1" applyProtection="1"/>
    <xf numFmtId="165" fontId="28" fillId="0" borderId="0" xfId="0" applyNumberFormat="1" applyFont="1"/>
    <xf numFmtId="165" fontId="29" fillId="0" borderId="0" xfId="0" applyNumberFormat="1" applyFont="1"/>
    <xf numFmtId="0" fontId="30" fillId="5" borderId="0" xfId="0" applyFont="1" applyFill="1" applyAlignment="1">
      <alignment horizontal="left"/>
    </xf>
    <xf numFmtId="165" fontId="28" fillId="5" borderId="0" xfId="0" applyNumberFormat="1" applyFont="1" applyFill="1"/>
    <xf numFmtId="44" fontId="28" fillId="0" borderId="0" xfId="0" applyNumberFormat="1" applyFont="1" applyProtection="1">
      <protection locked="0"/>
    </xf>
    <xf numFmtId="0" fontId="30" fillId="0" borderId="0" xfId="0" applyFont="1" applyAlignment="1">
      <alignment horizontal="right"/>
    </xf>
    <xf numFmtId="0" fontId="27" fillId="0" borderId="0" xfId="0" applyFont="1" applyAlignment="1">
      <alignment wrapText="1"/>
    </xf>
    <xf numFmtId="0" fontId="36" fillId="0" borderId="0" xfId="0" applyFont="1"/>
    <xf numFmtId="165" fontId="28" fillId="0" borderId="0" xfId="2" applyNumberFormat="1" applyFont="1" applyFill="1" applyBorder="1" applyProtection="1"/>
    <xf numFmtId="43" fontId="28" fillId="0" borderId="0" xfId="2" applyFont="1" applyFill="1" applyBorder="1" applyProtection="1">
      <protection locked="0"/>
    </xf>
    <xf numFmtId="165" fontId="28" fillId="5" borderId="0" xfId="2" applyNumberFormat="1" applyFont="1" applyFill="1" applyBorder="1" applyProtection="1"/>
    <xf numFmtId="165" fontId="30" fillId="5" borderId="0" xfId="0" applyNumberFormat="1" applyFont="1" applyFill="1"/>
    <xf numFmtId="0" fontId="37" fillId="0" borderId="0" xfId="0" applyFont="1"/>
    <xf numFmtId="0" fontId="32" fillId="0" borderId="0" xfId="0" applyFont="1"/>
    <xf numFmtId="0" fontId="30" fillId="0" borderId="0" xfId="0" applyFont="1" applyAlignment="1">
      <alignment horizontal="left"/>
    </xf>
    <xf numFmtId="165" fontId="28" fillId="0" borderId="0" xfId="2" applyNumberFormat="1" applyFont="1" applyFill="1" applyBorder="1" applyProtection="1">
      <protection locked="0"/>
    </xf>
    <xf numFmtId="44" fontId="28" fillId="0" borderId="0" xfId="1" applyFont="1" applyFill="1" applyBorder="1" applyProtection="1">
      <protection locked="0"/>
    </xf>
    <xf numFmtId="167" fontId="28" fillId="0" borderId="12" xfId="2" applyNumberFormat="1" applyFont="1" applyFill="1" applyBorder="1" applyProtection="1"/>
    <xf numFmtId="42" fontId="28" fillId="5" borderId="0" xfId="0" applyNumberFormat="1" applyFont="1" applyFill="1"/>
    <xf numFmtId="167" fontId="29" fillId="0" borderId="0" xfId="2" applyNumberFormat="1" applyFont="1"/>
    <xf numFmtId="0" fontId="32" fillId="5" borderId="3" xfId="0" applyFont="1" applyFill="1" applyBorder="1"/>
    <xf numFmtId="0" fontId="30" fillId="5" borderId="3" xfId="0" applyFont="1" applyFill="1" applyBorder="1"/>
    <xf numFmtId="44" fontId="30" fillId="5" borderId="3" xfId="0" applyNumberFormat="1" applyFont="1" applyFill="1" applyBorder="1"/>
    <xf numFmtId="44" fontId="28" fillId="0" borderId="0" xfId="0" applyNumberFormat="1" applyFont="1"/>
    <xf numFmtId="0" fontId="38" fillId="5" borderId="5" xfId="0" applyFont="1" applyFill="1" applyBorder="1"/>
    <xf numFmtId="0" fontId="39" fillId="5" borderId="5" xfId="0" applyFont="1" applyFill="1" applyBorder="1"/>
    <xf numFmtId="44" fontId="39" fillId="5" borderId="5" xfId="0" applyNumberFormat="1" applyFont="1" applyFill="1" applyBorder="1"/>
    <xf numFmtId="0" fontId="29" fillId="0" borderId="0" xfId="0" applyFont="1" applyProtection="1">
      <protection locked="0"/>
    </xf>
    <xf numFmtId="0" fontId="18" fillId="9" borderId="0" xfId="0" applyFont="1" applyFill="1" applyAlignment="1" applyProtection="1">
      <alignment horizontal="right"/>
      <protection locked="0"/>
    </xf>
    <xf numFmtId="0" fontId="44" fillId="0" borderId="0" xfId="7"/>
    <xf numFmtId="0" fontId="45" fillId="12" borderId="0" xfId="7" applyFont="1" applyFill="1" applyAlignment="1">
      <alignment horizontal="center" wrapText="1"/>
    </xf>
    <xf numFmtId="0" fontId="46" fillId="0" borderId="0" xfId="7" applyFont="1" applyAlignment="1">
      <alignment horizontal="left" vertical="center" wrapText="1"/>
    </xf>
    <xf numFmtId="9" fontId="44" fillId="0" borderId="0" xfId="7" applyNumberFormat="1"/>
    <xf numFmtId="172" fontId="0" fillId="0" borderId="0" xfId="8" applyNumberFormat="1" applyFont="1" applyBorder="1" applyProtection="1"/>
    <xf numFmtId="0" fontId="44" fillId="0" borderId="0" xfId="7" applyAlignment="1">
      <alignment horizontal="left" vertical="center"/>
    </xf>
    <xf numFmtId="0" fontId="45" fillId="12" borderId="13" xfId="7" applyFont="1" applyFill="1" applyBorder="1" applyAlignment="1">
      <alignment horizontal="center" wrapText="1"/>
    </xf>
    <xf numFmtId="172" fontId="0" fillId="0" borderId="13" xfId="8" applyNumberFormat="1" applyFont="1" applyBorder="1" applyProtection="1"/>
    <xf numFmtId="0" fontId="44" fillId="0" borderId="13" xfId="7" applyBorder="1"/>
    <xf numFmtId="41" fontId="3" fillId="0" borderId="0" xfId="0" applyNumberFormat="1" applyFont="1"/>
    <xf numFmtId="164" fontId="3" fillId="0" borderId="2" xfId="0" applyNumberFormat="1" applyFont="1" applyBorder="1"/>
    <xf numFmtId="2" fontId="30" fillId="3" borderId="0" xfId="2" applyNumberFormat="1" applyFont="1" applyFill="1" applyBorder="1" applyProtection="1">
      <protection locked="0"/>
    </xf>
    <xf numFmtId="0" fontId="28" fillId="0" borderId="0" xfId="1" applyNumberFormat="1" applyFont="1" applyFill="1" applyBorder="1" applyProtection="1"/>
    <xf numFmtId="0" fontId="28" fillId="0" borderId="0" xfId="2" applyNumberFormat="1" applyFont="1" applyFill="1" applyBorder="1" applyProtection="1"/>
    <xf numFmtId="0" fontId="28" fillId="0" borderId="0" xfId="2" applyNumberFormat="1" applyFont="1" applyFill="1" applyBorder="1" applyProtection="1">
      <protection locked="0"/>
    </xf>
    <xf numFmtId="0" fontId="28" fillId="3" borderId="0" xfId="2" applyNumberFormat="1" applyFont="1" applyFill="1" applyBorder="1" applyProtection="1">
      <protection locked="0"/>
    </xf>
    <xf numFmtId="0" fontId="34" fillId="0" borderId="0" xfId="0" applyFont="1"/>
    <xf numFmtId="0" fontId="30" fillId="0" borderId="0" xfId="0" applyFont="1" applyProtection="1">
      <protection locked="0"/>
    </xf>
    <xf numFmtId="0" fontId="30" fillId="3" borderId="0" xfId="2" applyNumberFormat="1" applyFont="1" applyFill="1" applyBorder="1" applyProtection="1">
      <protection locked="0"/>
    </xf>
    <xf numFmtId="0" fontId="28" fillId="0" borderId="0" xfId="1" applyNumberFormat="1" applyFont="1" applyFill="1" applyBorder="1" applyProtection="1">
      <protection locked="0"/>
    </xf>
    <xf numFmtId="0" fontId="30" fillId="0" borderId="0" xfId="2" applyNumberFormat="1" applyFont="1" applyFill="1" applyBorder="1" applyProtection="1">
      <protection locked="0"/>
    </xf>
    <xf numFmtId="0" fontId="39" fillId="0" borderId="0" xfId="0" applyFont="1"/>
    <xf numFmtId="0" fontId="0" fillId="0" borderId="0" xfId="0" applyAlignment="1">
      <alignment horizontal="center"/>
    </xf>
    <xf numFmtId="168" fontId="41" fillId="11" borderId="0" xfId="4" applyNumberFormat="1" applyFont="1" applyFill="1" applyProtection="1">
      <protection locked="0"/>
    </xf>
    <xf numFmtId="0" fontId="41" fillId="6" borderId="0" xfId="4" applyFont="1" applyFill="1"/>
    <xf numFmtId="0" fontId="41" fillId="0" borderId="0" xfId="4" applyFont="1"/>
    <xf numFmtId="0" fontId="42" fillId="0" borderId="0" xfId="4" applyFont="1" applyAlignment="1">
      <alignment wrapText="1"/>
    </xf>
    <xf numFmtId="0" fontId="42" fillId="0" borderId="1" xfId="4" applyFont="1" applyBorder="1" applyAlignment="1">
      <alignment horizontal="center"/>
    </xf>
    <xf numFmtId="0" fontId="42" fillId="0" borderId="0" xfId="4" applyFont="1" applyAlignment="1">
      <alignment horizontal="center"/>
    </xf>
    <xf numFmtId="0" fontId="41" fillId="6" borderId="1" xfId="4" applyFont="1" applyFill="1" applyBorder="1"/>
    <xf numFmtId="0" fontId="41" fillId="0" borderId="1" xfId="4" applyFont="1" applyBorder="1"/>
    <xf numFmtId="0" fontId="42" fillId="0" borderId="0" xfId="4" applyFont="1"/>
    <xf numFmtId="0" fontId="41" fillId="0" borderId="8" xfId="4" applyFont="1" applyBorder="1" applyAlignment="1">
      <alignment vertical="center" wrapText="1"/>
    </xf>
    <xf numFmtId="168" fontId="41" fillId="0" borderId="0" xfId="4" applyNumberFormat="1" applyFont="1"/>
    <xf numFmtId="168" fontId="41" fillId="6" borderId="0" xfId="4" applyNumberFormat="1" applyFont="1" applyFill="1"/>
    <xf numFmtId="0" fontId="41" fillId="0" borderId="9" xfId="4" applyFont="1" applyBorder="1" applyAlignment="1">
      <alignment vertical="center" wrapText="1"/>
    </xf>
    <xf numFmtId="0" fontId="41" fillId="0" borderId="10" xfId="4" applyFont="1" applyBorder="1" applyAlignment="1">
      <alignment vertical="center" wrapText="1"/>
    </xf>
    <xf numFmtId="0" fontId="41" fillId="0" borderId="6" xfId="4" applyFont="1" applyBorder="1" applyAlignment="1">
      <alignment wrapText="1"/>
    </xf>
    <xf numFmtId="0" fontId="41" fillId="6" borderId="0" xfId="4" applyFont="1" applyFill="1" applyAlignment="1">
      <alignment wrapText="1"/>
    </xf>
    <xf numFmtId="0" fontId="42" fillId="0" borderId="6" xfId="4" applyFont="1" applyBorder="1" applyAlignment="1">
      <alignment horizontal="left" vertical="center" wrapText="1"/>
    </xf>
    <xf numFmtId="0" fontId="41" fillId="0" borderId="0" xfId="4" applyFont="1" applyAlignment="1">
      <alignment horizontal="left"/>
    </xf>
    <xf numFmtId="0" fontId="42" fillId="0" borderId="6" xfId="4" applyFont="1" applyBorder="1" applyAlignment="1">
      <alignment vertical="center" wrapText="1"/>
    </xf>
    <xf numFmtId="0" fontId="43" fillId="0" borderId="0" xfId="4" applyFont="1"/>
    <xf numFmtId="0" fontId="41" fillId="0" borderId="0" xfId="4" applyFont="1" applyAlignment="1">
      <alignment wrapText="1"/>
    </xf>
    <xf numFmtId="0" fontId="41" fillId="0" borderId="0" xfId="4" applyFont="1" applyAlignment="1">
      <alignment vertical="center"/>
    </xf>
    <xf numFmtId="0" fontId="41" fillId="2" borderId="0" xfId="4" applyFont="1" applyFill="1" applyProtection="1">
      <protection locked="0"/>
    </xf>
    <xf numFmtId="165" fontId="0" fillId="0" borderId="0" xfId="2" applyNumberFormat="1" applyFont="1" applyProtection="1">
      <protection locked="0"/>
    </xf>
    <xf numFmtId="0" fontId="20" fillId="7" borderId="0" xfId="0" applyFont="1" applyFill="1" applyProtection="1">
      <protection locked="0"/>
    </xf>
    <xf numFmtId="165" fontId="0" fillId="0" borderId="0" xfId="0" applyNumberFormat="1" applyProtection="1">
      <protection locked="0"/>
    </xf>
    <xf numFmtId="0" fontId="2" fillId="0" borderId="0" xfId="0" applyFont="1" applyProtection="1">
      <protection locked="0"/>
    </xf>
    <xf numFmtId="0" fontId="26" fillId="0" borderId="0" xfId="0" applyFont="1" applyAlignment="1" applyProtection="1">
      <alignment vertical="center"/>
      <protection locked="0"/>
    </xf>
    <xf numFmtId="0" fontId="0" fillId="8" borderId="0" xfId="0" applyFill="1" applyProtection="1">
      <protection locked="0"/>
    </xf>
    <xf numFmtId="10" fontId="20" fillId="7" borderId="0" xfId="0" applyNumberFormat="1" applyFont="1" applyFill="1" applyProtection="1">
      <protection locked="0"/>
    </xf>
    <xf numFmtId="10" fontId="0" fillId="0" borderId="0" xfId="0" applyNumberFormat="1" applyProtection="1">
      <protection locked="0"/>
    </xf>
    <xf numFmtId="0" fontId="47" fillId="0" borderId="0" xfId="0" applyFont="1" applyProtection="1">
      <protection locked="0"/>
    </xf>
    <xf numFmtId="1" fontId="3" fillId="0" borderId="0" xfId="0" applyNumberFormat="1" applyFont="1"/>
    <xf numFmtId="9" fontId="18" fillId="0" borderId="0" xfId="5" applyFont="1" applyFill="1" applyProtection="1">
      <protection locked="0"/>
    </xf>
    <xf numFmtId="172" fontId="0" fillId="0" borderId="0" xfId="0" applyNumberFormat="1"/>
    <xf numFmtId="9" fontId="48" fillId="0" borderId="0" xfId="0" applyNumberFormat="1" applyFont="1"/>
    <xf numFmtId="172" fontId="48" fillId="0" borderId="5" xfId="1" applyNumberFormat="1" applyFont="1" applyBorder="1" applyAlignment="1" applyProtection="1"/>
    <xf numFmtId="9" fontId="1" fillId="0" borderId="0" xfId="5"/>
    <xf numFmtId="9" fontId="48" fillId="0" borderId="0" xfId="5" applyFont="1"/>
    <xf numFmtId="9" fontId="1" fillId="0" borderId="0" xfId="5" applyBorder="1"/>
    <xf numFmtId="0" fontId="48" fillId="0" borderId="0" xfId="0" applyFont="1"/>
    <xf numFmtId="0" fontId="49" fillId="0" borderId="0" xfId="0" applyFont="1"/>
    <xf numFmtId="167" fontId="49" fillId="0" borderId="0" xfId="0" applyNumberFormat="1" applyFont="1"/>
    <xf numFmtId="167" fontId="50" fillId="5" borderId="12" xfId="2" applyNumberFormat="1" applyFont="1" applyFill="1" applyBorder="1"/>
    <xf numFmtId="167" fontId="50" fillId="0" borderId="0" xfId="2" applyNumberFormat="1" applyFont="1" applyFill="1" applyBorder="1"/>
    <xf numFmtId="0" fontId="50" fillId="5" borderId="0" xfId="0" applyFont="1" applyFill="1"/>
    <xf numFmtId="167" fontId="49" fillId="0" borderId="0" xfId="2" applyNumberFormat="1" applyFont="1" applyFill="1"/>
    <xf numFmtId="167" fontId="49" fillId="0" borderId="0" xfId="2" applyNumberFormat="1" applyFont="1" applyFill="1" applyBorder="1"/>
    <xf numFmtId="167" fontId="49" fillId="13" borderId="0" xfId="2" applyNumberFormat="1" applyFont="1" applyFill="1"/>
    <xf numFmtId="0" fontId="49" fillId="13" borderId="0" xfId="0" applyFont="1" applyFill="1"/>
    <xf numFmtId="0" fontId="49" fillId="13" borderId="2" xfId="0" applyFont="1" applyFill="1" applyBorder="1"/>
    <xf numFmtId="0" fontId="50" fillId="13" borderId="2" xfId="0" applyFont="1" applyFill="1" applyBorder="1"/>
    <xf numFmtId="9" fontId="49" fillId="0" borderId="0" xfId="5" applyFont="1"/>
    <xf numFmtId="9" fontId="49" fillId="0" borderId="0" xfId="5" applyFont="1" applyFill="1" applyBorder="1"/>
    <xf numFmtId="167" fontId="50" fillId="14" borderId="14" xfId="2" applyNumberFormat="1" applyFont="1" applyFill="1" applyBorder="1"/>
    <xf numFmtId="0" fontId="49" fillId="14" borderId="14" xfId="0" applyFont="1" applyFill="1" applyBorder="1"/>
    <xf numFmtId="0" fontId="50" fillId="14" borderId="14" xfId="0" applyFont="1" applyFill="1" applyBorder="1"/>
    <xf numFmtId="167" fontId="50" fillId="5" borderId="0" xfId="2" applyNumberFormat="1" applyFont="1" applyFill="1" applyBorder="1"/>
    <xf numFmtId="0" fontId="49" fillId="5" borderId="0" xfId="0" applyFont="1" applyFill="1"/>
    <xf numFmtId="0" fontId="50" fillId="13" borderId="0" xfId="0" applyFont="1" applyFill="1"/>
    <xf numFmtId="0" fontId="49" fillId="0" borderId="0" xfId="0" applyFont="1" applyAlignment="1">
      <alignment wrapText="1"/>
    </xf>
    <xf numFmtId="0" fontId="49" fillId="0" borderId="0" xfId="0" applyFont="1" applyAlignment="1">
      <alignment horizontal="center" wrapText="1"/>
    </xf>
    <xf numFmtId="3" fontId="49" fillId="13" borderId="0" xfId="0" applyNumberFormat="1" applyFont="1" applyFill="1" applyAlignment="1">
      <alignment horizontal="center" wrapText="1"/>
    </xf>
    <xf numFmtId="0" fontId="49" fillId="13" borderId="0" xfId="0" applyFont="1" applyFill="1" applyAlignment="1">
      <alignment wrapText="1"/>
    </xf>
    <xf numFmtId="0" fontId="51" fillId="0" borderId="0" xfId="0" applyFont="1" applyAlignment="1">
      <alignment horizontal="center" wrapText="1"/>
    </xf>
    <xf numFmtId="0" fontId="51" fillId="15" borderId="4" xfId="0" applyFont="1" applyFill="1" applyBorder="1" applyAlignment="1">
      <alignment horizontal="center" wrapText="1"/>
    </xf>
    <xf numFmtId="0" fontId="49" fillId="15" borderId="4" xfId="0" applyFont="1" applyFill="1" applyBorder="1" applyAlignment="1">
      <alignment wrapText="1"/>
    </xf>
    <xf numFmtId="0" fontId="52" fillId="0" borderId="0" xfId="0" applyFont="1"/>
    <xf numFmtId="165" fontId="28" fillId="0" borderId="0" xfId="1" applyNumberFormat="1" applyFont="1" applyFill="1" applyBorder="1" applyProtection="1"/>
    <xf numFmtId="167" fontId="53" fillId="0" borderId="0" xfId="0" applyNumberFormat="1" applyFont="1"/>
    <xf numFmtId="0" fontId="2" fillId="0" borderId="0" xfId="0" applyFont="1" applyAlignment="1">
      <alignment vertical="center"/>
    </xf>
    <xf numFmtId="0" fontId="54" fillId="16" borderId="6" xfId="0" applyFont="1" applyFill="1" applyBorder="1"/>
    <xf numFmtId="0" fontId="54" fillId="16" borderId="6" xfId="0" applyFont="1" applyFill="1" applyBorder="1" applyAlignment="1">
      <alignment horizontal="center"/>
    </xf>
    <xf numFmtId="0" fontId="0" fillId="0" borderId="6" xfId="0" applyBorder="1"/>
    <xf numFmtId="165" fontId="0" fillId="0" borderId="6" xfId="2" applyNumberFormat="1" applyFont="1" applyFill="1" applyBorder="1"/>
    <xf numFmtId="165" fontId="0" fillId="8" borderId="6" xfId="2" applyNumberFormat="1" applyFont="1" applyFill="1" applyBorder="1"/>
    <xf numFmtId="0" fontId="0" fillId="8" borderId="6" xfId="0" applyFill="1" applyBorder="1" applyAlignment="1">
      <alignment horizontal="left" wrapText="1"/>
    </xf>
    <xf numFmtId="0" fontId="0" fillId="17" borderId="6" xfId="0" applyFill="1" applyBorder="1" applyAlignment="1">
      <alignment horizontal="left"/>
    </xf>
    <xf numFmtId="165" fontId="0" fillId="17" borderId="6" xfId="2" applyNumberFormat="1" applyFont="1" applyFill="1" applyBorder="1"/>
    <xf numFmtId="165" fontId="0" fillId="0" borderId="0" xfId="0" applyNumberFormat="1"/>
    <xf numFmtId="0" fontId="0" fillId="17" borderId="6" xfId="0" applyFill="1" applyBorder="1" applyAlignment="1">
      <alignment horizontal="left" wrapText="1"/>
    </xf>
    <xf numFmtId="165" fontId="0" fillId="0" borderId="6" xfId="2" applyNumberFormat="1" applyFont="1" applyFill="1" applyBorder="1" applyProtection="1">
      <protection locked="0"/>
    </xf>
    <xf numFmtId="165" fontId="54" fillId="16" borderId="6" xfId="2" applyNumberFormat="1" applyFont="1" applyFill="1" applyBorder="1"/>
    <xf numFmtId="0" fontId="56" fillId="0" borderId="0" xfId="0" applyFont="1"/>
    <xf numFmtId="0" fontId="57" fillId="0" borderId="0" xfId="0" applyFont="1" applyAlignment="1">
      <alignment vertical="center"/>
    </xf>
    <xf numFmtId="165" fontId="0" fillId="0" borderId="6" xfId="0" applyNumberFormat="1" applyBorder="1"/>
    <xf numFmtId="165" fontId="0" fillId="8" borderId="6" xfId="0" applyNumberFormat="1" applyFill="1" applyBorder="1"/>
    <xf numFmtId="165" fontId="54" fillId="16" borderId="6" xfId="0" applyNumberFormat="1" applyFont="1" applyFill="1" applyBorder="1"/>
    <xf numFmtId="0" fontId="54" fillId="16" borderId="6" xfId="0" applyFont="1" applyFill="1" applyBorder="1" applyAlignment="1">
      <alignment horizontal="right"/>
    </xf>
    <xf numFmtId="165" fontId="2" fillId="0" borderId="6" xfId="0" applyNumberFormat="1" applyFont="1" applyBorder="1"/>
    <xf numFmtId="0" fontId="59" fillId="0" borderId="0" xfId="0" applyFont="1"/>
    <xf numFmtId="0" fontId="59" fillId="0" borderId="0" xfId="0" applyFont="1" applyAlignment="1">
      <alignment horizontal="left"/>
    </xf>
    <xf numFmtId="0" fontId="60" fillId="0" borderId="0" xfId="0" applyFont="1"/>
    <xf numFmtId="0" fontId="61" fillId="0" borderId="0" xfId="0" applyFont="1" applyAlignment="1">
      <alignment horizontal="left"/>
    </xf>
    <xf numFmtId="41" fontId="61" fillId="0" borderId="0" xfId="0" applyNumberFormat="1" applyFont="1" applyAlignment="1" applyProtection="1">
      <alignment horizontal="center"/>
      <protection locked="0"/>
    </xf>
    <xf numFmtId="0" fontId="62" fillId="0" borderId="0" xfId="0" applyFont="1"/>
    <xf numFmtId="0" fontId="62" fillId="0" borderId="0" xfId="0" applyFont="1" applyAlignment="1">
      <alignment horizontal="left"/>
    </xf>
    <xf numFmtId="0" fontId="63" fillId="0" borderId="0" xfId="0" applyFont="1" applyAlignment="1">
      <alignment horizontal="left"/>
    </xf>
    <xf numFmtId="41" fontId="64" fillId="0" borderId="0" xfId="0" applyNumberFormat="1" applyFont="1" applyAlignment="1" applyProtection="1">
      <alignment horizontal="center"/>
      <protection locked="0"/>
    </xf>
    <xf numFmtId="41" fontId="65" fillId="0" borderId="0" xfId="0" applyNumberFormat="1" applyFont="1" applyAlignment="1" applyProtection="1">
      <alignment horizontal="center"/>
      <protection locked="0"/>
    </xf>
    <xf numFmtId="41" fontId="65" fillId="3" borderId="0" xfId="0" applyNumberFormat="1" applyFont="1" applyFill="1" applyAlignment="1" applyProtection="1">
      <alignment horizontal="center"/>
      <protection locked="0"/>
    </xf>
    <xf numFmtId="0" fontId="52" fillId="0" borderId="0" xfId="0" applyFont="1" applyAlignment="1">
      <alignment horizontal="left"/>
    </xf>
    <xf numFmtId="41" fontId="59" fillId="0" borderId="0" xfId="0" applyNumberFormat="1" applyFont="1"/>
    <xf numFmtId="170" fontId="61" fillId="0" borderId="0" xfId="0" applyNumberFormat="1" applyFont="1" applyAlignment="1" applyProtection="1">
      <alignment horizontal="center"/>
      <protection locked="0"/>
    </xf>
    <xf numFmtId="0" fontId="62" fillId="0" borderId="0" xfId="9" applyFont="1" applyAlignment="1">
      <alignment horizontal="left" indent="1"/>
    </xf>
    <xf numFmtId="41" fontId="59" fillId="3" borderId="0" xfId="0" applyNumberFormat="1" applyFont="1" applyFill="1"/>
    <xf numFmtId="41" fontId="59" fillId="0" borderId="1" xfId="0" applyNumberFormat="1" applyFont="1" applyBorder="1"/>
    <xf numFmtId="41" fontId="59" fillId="3" borderId="1" xfId="0" applyNumberFormat="1" applyFont="1" applyFill="1" applyBorder="1"/>
    <xf numFmtId="0" fontId="65" fillId="0" borderId="0" xfId="9" applyFont="1" applyAlignment="1">
      <alignment horizontal="left"/>
    </xf>
    <xf numFmtId="41" fontId="60" fillId="0" borderId="0" xfId="0" applyNumberFormat="1" applyFont="1"/>
    <xf numFmtId="41" fontId="60" fillId="3" borderId="0" xfId="0" applyNumberFormat="1" applyFont="1" applyFill="1"/>
    <xf numFmtId="0" fontId="59" fillId="0" borderId="0" xfId="0" applyFont="1" applyAlignment="1">
      <alignment horizontal="left" wrapText="1" indent="1"/>
    </xf>
    <xf numFmtId="0" fontId="60" fillId="0" borderId="0" xfId="0" applyFont="1" applyAlignment="1">
      <alignment horizontal="left"/>
    </xf>
    <xf numFmtId="41" fontId="52" fillId="0" borderId="2" xfId="0" applyNumberFormat="1" applyFont="1" applyBorder="1"/>
    <xf numFmtId="41" fontId="52" fillId="3" borderId="2" xfId="0" applyNumberFormat="1" applyFont="1" applyFill="1" applyBorder="1"/>
    <xf numFmtId="43" fontId="60" fillId="0" borderId="4" xfId="0" applyNumberFormat="1" applyFont="1" applyBorder="1"/>
    <xf numFmtId="0" fontId="66" fillId="18" borderId="0" xfId="0" applyFont="1" applyFill="1"/>
    <xf numFmtId="0" fontId="66" fillId="0" borderId="0" xfId="0" applyFont="1"/>
    <xf numFmtId="0" fontId="59" fillId="0" borderId="0" xfId="0" applyFont="1" applyAlignment="1">
      <alignment horizontal="left" indent="1"/>
    </xf>
    <xf numFmtId="41" fontId="52" fillId="0" borderId="0" xfId="0" applyNumberFormat="1" applyFont="1"/>
    <xf numFmtId="41" fontId="52" fillId="0" borderId="5" xfId="0" applyNumberFormat="1" applyFont="1" applyBorder="1"/>
    <xf numFmtId="41" fontId="52" fillId="3" borderId="5" xfId="0" applyNumberFormat="1" applyFont="1" applyFill="1" applyBorder="1"/>
    <xf numFmtId="43" fontId="52" fillId="0" borderId="0" xfId="0" applyNumberFormat="1" applyFont="1"/>
    <xf numFmtId="0" fontId="59" fillId="13" borderId="0" xfId="0" applyFont="1" applyFill="1"/>
    <xf numFmtId="43" fontId="52" fillId="13" borderId="0" xfId="0" applyNumberFormat="1" applyFont="1" applyFill="1"/>
    <xf numFmtId="0" fontId="68" fillId="0" borderId="0" xfId="0" applyFont="1"/>
    <xf numFmtId="41" fontId="68" fillId="0" borderId="0" xfId="0" applyNumberFormat="1" applyFont="1"/>
    <xf numFmtId="0" fontId="69" fillId="0" borderId="0" xfId="0" applyFont="1"/>
    <xf numFmtId="0" fontId="69" fillId="0" borderId="0" xfId="0" applyFont="1" applyAlignment="1">
      <alignment horizontal="left"/>
    </xf>
    <xf numFmtId="43" fontId="59" fillId="0" borderId="0" xfId="0" applyNumberFormat="1" applyFont="1"/>
    <xf numFmtId="0" fontId="67" fillId="0" borderId="0" xfId="0" applyFont="1" applyAlignment="1">
      <alignment horizontal="center"/>
    </xf>
    <xf numFmtId="0" fontId="54" fillId="16" borderId="6" xfId="0" applyFont="1" applyFill="1" applyBorder="1"/>
    <xf numFmtId="0" fontId="0" fillId="8" borderId="6" xfId="0" applyFill="1" applyBorder="1" applyAlignment="1">
      <alignment horizontal="left"/>
    </xf>
    <xf numFmtId="0" fontId="0" fillId="8" borderId="6" xfId="0" applyFill="1" applyBorder="1" applyAlignment="1">
      <alignment horizontal="left" wrapText="1"/>
    </xf>
    <xf numFmtId="0" fontId="0" fillId="8" borderId="6" xfId="0" applyFill="1" applyBorder="1" applyAlignment="1">
      <alignment horizontal="left" vertical="center" wrapText="1"/>
    </xf>
    <xf numFmtId="0" fontId="0" fillId="0" borderId="7" xfId="0" applyBorder="1"/>
    <xf numFmtId="0" fontId="0" fillId="0" borderId="21" xfId="0" applyBorder="1"/>
    <xf numFmtId="0" fontId="0" fillId="0" borderId="6" xfId="0" applyBorder="1"/>
    <xf numFmtId="0" fontId="0" fillId="0" borderId="15" xfId="0" applyBorder="1" applyAlignment="1">
      <alignment horizontal="left" vertical="center" wrapText="1"/>
    </xf>
    <xf numFmtId="0" fontId="0" fillId="0" borderId="12"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1" xfId="0" applyBorder="1" applyAlignment="1">
      <alignment horizontal="left" vertical="center" wrapText="1"/>
    </xf>
    <xf numFmtId="0" fontId="0" fillId="0" borderId="20" xfId="0" applyBorder="1" applyAlignment="1">
      <alignment horizontal="left" vertical="center" wrapText="1"/>
    </xf>
    <xf numFmtId="0" fontId="10" fillId="0" borderId="1" xfId="0" applyFont="1" applyBorder="1" applyAlignment="1">
      <alignment horizontal="center"/>
    </xf>
    <xf numFmtId="41" fontId="10" fillId="0" borderId="0" xfId="0" applyNumberFormat="1" applyFont="1" applyAlignment="1">
      <alignment horizontal="center"/>
    </xf>
    <xf numFmtId="0" fontId="3" fillId="0" borderId="1" xfId="0" applyFont="1" applyBorder="1" applyAlignment="1" applyProtection="1">
      <alignment horizontal="center"/>
      <protection locked="0"/>
    </xf>
    <xf numFmtId="41" fontId="3" fillId="0" borderId="0" xfId="0" applyNumberFormat="1" applyFont="1" applyAlignment="1" applyProtection="1">
      <alignment horizontal="center"/>
      <protection locked="0"/>
    </xf>
    <xf numFmtId="0" fontId="18" fillId="9" borderId="1" xfId="0" applyFont="1" applyFill="1" applyBorder="1" applyAlignment="1" applyProtection="1">
      <alignment horizontal="center"/>
      <protection locked="0"/>
    </xf>
    <xf numFmtId="0" fontId="0" fillId="0" borderId="0" xfId="0" applyAlignment="1">
      <alignment horizontal="center"/>
    </xf>
    <xf numFmtId="0" fontId="41" fillId="0" borderId="0" xfId="4" applyFont="1"/>
    <xf numFmtId="0" fontId="42" fillId="0" borderId="6" xfId="4" applyFont="1" applyBorder="1" applyAlignment="1">
      <alignment horizontal="center" vertical="center"/>
    </xf>
    <xf numFmtId="0" fontId="41" fillId="2" borderId="6" xfId="4" applyFont="1" applyFill="1" applyBorder="1" applyAlignment="1" applyProtection="1">
      <alignment horizontal="left" wrapText="1"/>
      <protection locked="0"/>
    </xf>
    <xf numFmtId="0" fontId="41" fillId="2" borderId="6" xfId="4" applyFont="1" applyFill="1" applyBorder="1" applyAlignment="1" applyProtection="1">
      <alignment wrapText="1"/>
      <protection locked="0"/>
    </xf>
    <xf numFmtId="0" fontId="40" fillId="0" borderId="0" xfId="4" applyFont="1" applyAlignment="1">
      <alignment horizontal="center"/>
    </xf>
    <xf numFmtId="0" fontId="42" fillId="0" borderId="11" xfId="4" applyFont="1" applyBorder="1" applyAlignment="1">
      <alignment horizontal="center" vertical="center"/>
    </xf>
    <xf numFmtId="0" fontId="45" fillId="12" borderId="13" xfId="7" applyFont="1" applyFill="1" applyBorder="1" applyAlignment="1">
      <alignment horizontal="center" wrapText="1"/>
    </xf>
    <xf numFmtId="0" fontId="45" fillId="12" borderId="0" xfId="7" applyFont="1" applyFill="1" applyAlignment="1">
      <alignment horizontal="center"/>
    </xf>
    <xf numFmtId="0" fontId="44" fillId="0" borderId="0" xfId="7" applyAlignment="1">
      <alignment wrapText="1"/>
    </xf>
  </cellXfs>
  <cellStyles count="10">
    <cellStyle name="Comma" xfId="2" builtinId="3"/>
    <cellStyle name="Comma 2" xfId="8" xr:uid="{00000000-0005-0000-0000-000001000000}"/>
    <cellStyle name="Currency" xfId="1" builtinId="4"/>
    <cellStyle name="Normal" xfId="0" builtinId="0"/>
    <cellStyle name="Normal 2" xfId="4" xr:uid="{00000000-0005-0000-0000-000004000000}"/>
    <cellStyle name="Normal 3" xfId="6" xr:uid="{00000000-0005-0000-0000-000005000000}"/>
    <cellStyle name="Normal 4" xfId="7" xr:uid="{00000000-0005-0000-0000-000006000000}"/>
    <cellStyle name="Normal 5 2" xfId="9" xr:uid="{D91172E7-8D5F-4E31-B006-52D50CB43485}"/>
    <cellStyle name="Percent" xfId="5" builtinId="5"/>
    <cellStyle name="Percent 2" xfId="3" xr:uid="{00000000-0005-0000-0000-000008000000}"/>
  </cellStyles>
  <dxfs count="4">
    <dxf>
      <font>
        <color rgb="FFFF0000"/>
      </font>
    </dxf>
    <dxf>
      <font>
        <color auto="1"/>
      </font>
      <fill>
        <patternFill>
          <bgColor rgb="FFFF0000"/>
        </patternFill>
      </fill>
    </dxf>
    <dxf>
      <fill>
        <patternFill>
          <bgColor rgb="FFC00000"/>
        </patternFill>
      </fill>
    </dxf>
    <dxf>
      <font>
        <color auto="1"/>
      </font>
      <fill>
        <patternFill>
          <bgColor theme="2" tint="-0.749961851863155"/>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ersutep-my.sharepoint.com/personal/jrichardson_utep_edu/Documents/Joanne/program%20reviews/Proposal%20Request%20Template%20FY%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HECB Summary"/>
      <sheetName val="Initiative Summary"/>
      <sheetName val="fromula funding tool"/>
      <sheetName val="Costs and Funding Summary"/>
      <sheetName val="Formula funding tool-rev"/>
      <sheetName val="Faculty reallocations"/>
      <sheetName val="Faculty &amp; Courses"/>
      <sheetName val="Student Grant &amp; Endowment Suppo"/>
      <sheetName val="Funding Matrix"/>
      <sheetName val="Assumptions"/>
    </sheetNames>
    <sheetDataSet>
      <sheetData sheetId="0"/>
      <sheetData sheetId="1"/>
      <sheetData sheetId="2"/>
      <sheetData sheetId="3"/>
      <sheetData sheetId="4">
        <row r="8">
          <cell r="G8">
            <v>0</v>
          </cell>
        </row>
        <row r="9">
          <cell r="F9"/>
        </row>
        <row r="47">
          <cell r="F47">
            <v>0</v>
          </cell>
          <cell r="G47">
            <v>0</v>
          </cell>
          <cell r="H47">
            <v>0</v>
          </cell>
          <cell r="I47">
            <v>0</v>
          </cell>
          <cell r="J47">
            <v>0</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3AD5B-18AD-4C5D-8D4E-D835ED03A32F}">
  <sheetPr>
    <tabColor rgb="FFFFCCCC"/>
    <pageSetUpPr fitToPage="1"/>
  </sheetPr>
  <dimension ref="A1:H54"/>
  <sheetViews>
    <sheetView zoomScale="90" zoomScaleNormal="90" workbookViewId="0">
      <selection activeCell="A4" sqref="A4"/>
    </sheetView>
  </sheetViews>
  <sheetFormatPr defaultColWidth="15.7109375" defaultRowHeight="15.75" outlineLevelRow="1" x14ac:dyDescent="0.25"/>
  <cols>
    <col min="1" max="1" width="86.7109375" style="301" bestFit="1" customWidth="1"/>
    <col min="2" max="6" width="18.42578125" style="301" bestFit="1" customWidth="1"/>
    <col min="7" max="7" width="20.7109375" style="301" bestFit="1" customWidth="1"/>
    <col min="8" max="8" width="15.7109375" style="302"/>
    <col min="9" max="16384" width="15.7109375" style="301"/>
  </cols>
  <sheetData>
    <row r="1" spans="1:8" x14ac:dyDescent="0.25">
      <c r="A1" s="278" t="s">
        <v>58</v>
      </c>
    </row>
    <row r="2" spans="1:8" x14ac:dyDescent="0.25">
      <c r="A2" s="303"/>
    </row>
    <row r="3" spans="1:8" ht="9" hidden="1" customHeight="1" x14ac:dyDescent="0.25">
      <c r="A3" s="303"/>
    </row>
    <row r="4" spans="1:8" s="306" customFormat="1" x14ac:dyDescent="0.25">
      <c r="A4" s="304" t="s">
        <v>304</v>
      </c>
      <c r="B4" s="305">
        <f>'Formula funding tool-rev'!F34</f>
        <v>0</v>
      </c>
      <c r="C4" s="305">
        <f>'Formula funding tool-rev'!G34</f>
        <v>0</v>
      </c>
      <c r="D4" s="305">
        <f>'Formula funding tool-rev'!H34</f>
        <v>0</v>
      </c>
      <c r="E4" s="305">
        <f>'Formula funding tool-rev'!I34</f>
        <v>0</v>
      </c>
      <c r="F4" s="305">
        <f>'Formula funding tool-rev'!J34</f>
        <v>0</v>
      </c>
      <c r="H4" s="307"/>
    </row>
    <row r="5" spans="1:8" s="306" customFormat="1" ht="14.45" customHeight="1" x14ac:dyDescent="0.25">
      <c r="A5" s="308"/>
      <c r="B5" s="309"/>
      <c r="C5" s="309"/>
      <c r="D5" s="309"/>
      <c r="E5" s="309"/>
      <c r="F5" s="309"/>
      <c r="H5" s="307"/>
    </row>
    <row r="6" spans="1:8" x14ac:dyDescent="0.25">
      <c r="B6" s="310" t="str">
        <f>'Costs and Funding Summary'!F5</f>
        <v>Year 1</v>
      </c>
      <c r="C6" s="310" t="str">
        <f>'Costs and Funding Summary'!G5</f>
        <v>Year 2</v>
      </c>
      <c r="D6" s="310" t="str">
        <f>'Costs and Funding Summary'!H5</f>
        <v>Year 3</v>
      </c>
      <c r="E6" s="310" t="str">
        <f>'Costs and Funding Summary'!I5</f>
        <v>Year 4</v>
      </c>
      <c r="F6" s="310" t="str">
        <f>'Costs and Funding Summary'!J5</f>
        <v>Year 5</v>
      </c>
      <c r="G6" s="311" t="s">
        <v>303</v>
      </c>
      <c r="H6" s="312"/>
    </row>
    <row r="7" spans="1:8" ht="9" customHeight="1" x14ac:dyDescent="0.25">
      <c r="B7" s="313"/>
      <c r="C7" s="313"/>
      <c r="D7" s="313"/>
      <c r="E7" s="313"/>
      <c r="F7" s="313"/>
      <c r="G7" s="311"/>
    </row>
    <row r="8" spans="1:8" s="306" customFormat="1" x14ac:dyDescent="0.25">
      <c r="A8" s="304"/>
      <c r="B8" s="314"/>
      <c r="C8" s="314"/>
      <c r="D8" s="314"/>
      <c r="E8" s="314"/>
      <c r="F8" s="314"/>
      <c r="G8" s="311"/>
      <c r="H8" s="307"/>
    </row>
    <row r="9" spans="1:8" outlineLevel="1" x14ac:dyDescent="0.25">
      <c r="A9" s="315" t="s">
        <v>305</v>
      </c>
      <c r="B9" s="313">
        <f>'Costs and Funding Summary'!F30+'Costs and Funding Summary'!F37</f>
        <v>0</v>
      </c>
      <c r="C9" s="313">
        <f>'Costs and Funding Summary'!G30+'Costs and Funding Summary'!G37</f>
        <v>0</v>
      </c>
      <c r="D9" s="313">
        <f>'Costs and Funding Summary'!H30+'Costs and Funding Summary'!H37</f>
        <v>0</v>
      </c>
      <c r="E9" s="313">
        <f>'Costs and Funding Summary'!I30+'Costs and Funding Summary'!I37</f>
        <v>0</v>
      </c>
      <c r="F9" s="313">
        <f>'Costs and Funding Summary'!J30+'Costs and Funding Summary'!J37</f>
        <v>0</v>
      </c>
      <c r="G9" s="316">
        <f>SUM(B9:F9)</f>
        <v>0</v>
      </c>
    </row>
    <row r="10" spans="1:8" outlineLevel="1" x14ac:dyDescent="0.25">
      <c r="A10" s="315" t="s">
        <v>306</v>
      </c>
      <c r="B10" s="313">
        <f>'Costs and Funding Summary'!F58+'Costs and Funding Summary'!F69</f>
        <v>0</v>
      </c>
      <c r="C10" s="313">
        <f>'Costs and Funding Summary'!G58+'Costs and Funding Summary'!G69</f>
        <v>0</v>
      </c>
      <c r="D10" s="313">
        <f>'Costs and Funding Summary'!H58+'Costs and Funding Summary'!H69</f>
        <v>0</v>
      </c>
      <c r="E10" s="313">
        <f>'Costs and Funding Summary'!I58+'Costs and Funding Summary'!I69</f>
        <v>0</v>
      </c>
      <c r="F10" s="313">
        <f>'Costs and Funding Summary'!J58+'Costs and Funding Summary'!J69</f>
        <v>0</v>
      </c>
      <c r="G10" s="316">
        <f>SUM(B10:F10)</f>
        <v>0</v>
      </c>
    </row>
    <row r="11" spans="1:8" outlineLevel="1" x14ac:dyDescent="0.25">
      <c r="A11" s="315" t="s">
        <v>279</v>
      </c>
      <c r="B11" s="317">
        <f>'Costs and Funding Summary'!F47</f>
        <v>0</v>
      </c>
      <c r="C11" s="317">
        <f>'Costs and Funding Summary'!G47</f>
        <v>0</v>
      </c>
      <c r="D11" s="317">
        <f>'Costs and Funding Summary'!H47</f>
        <v>0</v>
      </c>
      <c r="E11" s="317">
        <f>'Costs and Funding Summary'!I47</f>
        <v>0</v>
      </c>
      <c r="F11" s="317">
        <f>'Costs and Funding Summary'!J47</f>
        <v>0</v>
      </c>
      <c r="G11" s="318">
        <f>SUM(B11:F11)</f>
        <v>0</v>
      </c>
    </row>
    <row r="12" spans="1:8" s="278" customFormat="1" x14ac:dyDescent="0.25">
      <c r="A12" s="319" t="s">
        <v>280</v>
      </c>
      <c r="B12" s="320">
        <f>SUM(B9:B11)</f>
        <v>0</v>
      </c>
      <c r="C12" s="320">
        <f>SUM(C9:C11)</f>
        <v>0</v>
      </c>
      <c r="D12" s="320">
        <f>SUM(D9:D11)</f>
        <v>0</v>
      </c>
      <c r="E12" s="320">
        <f>SUM(E9:E11)</f>
        <v>0</v>
      </c>
      <c r="F12" s="320">
        <f>SUM(F9:F11)</f>
        <v>0</v>
      </c>
      <c r="G12" s="321">
        <f>SUM(B12:F12)</f>
        <v>0</v>
      </c>
      <c r="H12" s="312"/>
    </row>
    <row r="13" spans="1:8" outlineLevel="1" x14ac:dyDescent="0.25">
      <c r="A13" s="315"/>
      <c r="B13" s="313"/>
      <c r="C13" s="313"/>
      <c r="D13" s="313"/>
      <c r="E13" s="313"/>
      <c r="F13" s="313"/>
      <c r="G13" s="316"/>
    </row>
    <row r="14" spans="1:8" ht="18.95" customHeight="1" outlineLevel="1" x14ac:dyDescent="0.25">
      <c r="A14" s="315" t="s">
        <v>281</v>
      </c>
      <c r="B14" s="313"/>
      <c r="C14" s="313"/>
      <c r="D14" s="313"/>
      <c r="E14" s="313"/>
      <c r="F14" s="313"/>
      <c r="G14" s="316">
        <f t="shared" ref="G14:G21" si="0">SUM(B14:F14)</f>
        <v>0</v>
      </c>
    </row>
    <row r="15" spans="1:8" ht="18.95" customHeight="1" outlineLevel="1" x14ac:dyDescent="0.25">
      <c r="A15" s="315" t="s">
        <v>302</v>
      </c>
      <c r="B15" s="313"/>
      <c r="C15" s="313"/>
      <c r="D15" s="313"/>
      <c r="E15" s="313"/>
      <c r="F15" s="313"/>
      <c r="G15" s="316">
        <f t="shared" si="0"/>
        <v>0</v>
      </c>
    </row>
    <row r="16" spans="1:8" ht="18.95" customHeight="1" outlineLevel="1" x14ac:dyDescent="0.25">
      <c r="A16" s="315" t="s">
        <v>282</v>
      </c>
      <c r="B16" s="313">
        <f>'Costs and Funding Summary'!F97</f>
        <v>0</v>
      </c>
      <c r="C16" s="313">
        <f>'Costs and Funding Summary'!G97</f>
        <v>0</v>
      </c>
      <c r="D16" s="313">
        <f>'Costs and Funding Summary'!H97</f>
        <v>0</v>
      </c>
      <c r="E16" s="313">
        <f>'Costs and Funding Summary'!I97</f>
        <v>0</v>
      </c>
      <c r="F16" s="313">
        <f>'Costs and Funding Summary'!J97</f>
        <v>0</v>
      </c>
      <c r="G16" s="316">
        <f t="shared" si="0"/>
        <v>0</v>
      </c>
    </row>
    <row r="17" spans="1:8" ht="18.95" customHeight="1" outlineLevel="1" x14ac:dyDescent="0.25">
      <c r="A17" s="315" t="s">
        <v>297</v>
      </c>
      <c r="B17" s="313">
        <f>+'Costs and Funding Summary'!F120</f>
        <v>0</v>
      </c>
      <c r="C17" s="313">
        <f>+'Costs and Funding Summary'!G120</f>
        <v>0</v>
      </c>
      <c r="D17" s="313">
        <f>+'Costs and Funding Summary'!H120</f>
        <v>0</v>
      </c>
      <c r="E17" s="313">
        <f>+'Costs and Funding Summary'!I120</f>
        <v>0</v>
      </c>
      <c r="F17" s="313">
        <f>+'Costs and Funding Summary'!J120</f>
        <v>0</v>
      </c>
      <c r="G17" s="316">
        <f t="shared" si="0"/>
        <v>0</v>
      </c>
    </row>
    <row r="18" spans="1:8" ht="18.95" customHeight="1" outlineLevel="1" x14ac:dyDescent="0.25">
      <c r="A18" s="315" t="s">
        <v>283</v>
      </c>
      <c r="B18" s="313">
        <f>'Costs and Funding Summary'!F108</f>
        <v>0</v>
      </c>
      <c r="C18" s="313">
        <f>'Costs and Funding Summary'!G108</f>
        <v>0</v>
      </c>
      <c r="D18" s="313">
        <f>'Costs and Funding Summary'!H108</f>
        <v>0</v>
      </c>
      <c r="E18" s="313">
        <f>'Costs and Funding Summary'!I108</f>
        <v>0</v>
      </c>
      <c r="F18" s="313">
        <f>'Costs and Funding Summary'!J108</f>
        <v>0</v>
      </c>
      <c r="G18" s="316">
        <f t="shared" si="0"/>
        <v>0</v>
      </c>
    </row>
    <row r="19" spans="1:8" ht="18.95" customHeight="1" outlineLevel="1" x14ac:dyDescent="0.25">
      <c r="A19" s="315" t="s">
        <v>299</v>
      </c>
      <c r="B19" s="313"/>
      <c r="C19" s="313"/>
      <c r="D19" s="313"/>
      <c r="E19" s="313"/>
      <c r="F19" s="313"/>
      <c r="G19" s="316"/>
    </row>
    <row r="20" spans="1:8" ht="18.95" customHeight="1" outlineLevel="1" x14ac:dyDescent="0.25">
      <c r="A20" s="322" t="s">
        <v>298</v>
      </c>
      <c r="B20" s="317">
        <f>(B12+(B15*0.5)+B16+B17)*0.52</f>
        <v>0</v>
      </c>
      <c r="C20" s="317">
        <f>(C12+(C15*0.5)+C16+C17)*0.52</f>
        <v>0</v>
      </c>
      <c r="D20" s="317">
        <f>(D12+(D15*0.5)+D16+D17)*0.52</f>
        <v>0</v>
      </c>
      <c r="E20" s="317">
        <f>(E12+(E15*0.5)+E16+E17)*0.52</f>
        <v>0</v>
      </c>
      <c r="F20" s="317">
        <f>(F12+(F15*0.5)+F16+F17)*0.52</f>
        <v>0</v>
      </c>
      <c r="G20" s="318">
        <f t="shared" si="0"/>
        <v>0</v>
      </c>
    </row>
    <row r="21" spans="1:8" s="278" customFormat="1" ht="18.95" customHeight="1" x14ac:dyDescent="0.25">
      <c r="A21" s="319" t="s">
        <v>284</v>
      </c>
      <c r="B21" s="320">
        <f>SUM(B14:B20)</f>
        <v>0</v>
      </c>
      <c r="C21" s="320">
        <f>SUM(C14:C20)</f>
        <v>0</v>
      </c>
      <c r="D21" s="320">
        <f>SUM(D14:D20)</f>
        <v>0</v>
      </c>
      <c r="E21" s="320">
        <f>SUM(E14:E20)</f>
        <v>0</v>
      </c>
      <c r="F21" s="320">
        <f>SUM(F14:F20)</f>
        <v>0</v>
      </c>
      <c r="G21" s="321">
        <f t="shared" si="0"/>
        <v>0</v>
      </c>
      <c r="H21" s="312"/>
    </row>
    <row r="22" spans="1:8" outlineLevel="1" x14ac:dyDescent="0.25">
      <c r="A22" s="315"/>
      <c r="B22" s="313"/>
      <c r="C22" s="313"/>
      <c r="D22" s="313"/>
      <c r="E22" s="313"/>
      <c r="F22" s="313"/>
      <c r="G22" s="316"/>
    </row>
    <row r="23" spans="1:8" s="303" customFormat="1" ht="18.95" customHeight="1" x14ac:dyDescent="0.25">
      <c r="A23" s="319" t="s">
        <v>45</v>
      </c>
      <c r="B23" s="320">
        <f>'Costs and Funding Summary'!F80+'Costs and Funding Summary'!F87</f>
        <v>0</v>
      </c>
      <c r="C23" s="320">
        <f>'Costs and Funding Summary'!G80+'Costs and Funding Summary'!G87</f>
        <v>0</v>
      </c>
      <c r="D23" s="320">
        <f>'Costs and Funding Summary'!H80+'Costs and Funding Summary'!H87</f>
        <v>0</v>
      </c>
      <c r="E23" s="320">
        <f>'Costs and Funding Summary'!I80+'Costs and Funding Summary'!I87</f>
        <v>0</v>
      </c>
      <c r="F23" s="320">
        <f>'Costs and Funding Summary'!J80+'Costs and Funding Summary'!J87</f>
        <v>0</v>
      </c>
      <c r="G23" s="321">
        <f>SUM(B23:F23)</f>
        <v>0</v>
      </c>
      <c r="H23" s="323"/>
    </row>
    <row r="24" spans="1:8" ht="18.95" customHeight="1" x14ac:dyDescent="0.25">
      <c r="A24" s="315"/>
      <c r="B24" s="313"/>
      <c r="C24" s="313"/>
      <c r="D24" s="313"/>
      <c r="E24" s="313"/>
      <c r="F24" s="313"/>
      <c r="G24" s="316"/>
    </row>
    <row r="25" spans="1:8" x14ac:dyDescent="0.25">
      <c r="A25" s="278" t="s">
        <v>285</v>
      </c>
      <c r="B25" s="324">
        <f>+B21+B12+B23</f>
        <v>0</v>
      </c>
      <c r="C25" s="324">
        <f>+C21+C12+C23</f>
        <v>0</v>
      </c>
      <c r="D25" s="324">
        <f>+D21+D12+D23</f>
        <v>0</v>
      </c>
      <c r="E25" s="324">
        <f>+E21+E12+E23</f>
        <v>0</v>
      </c>
      <c r="F25" s="324">
        <f>+F21+F12+F23</f>
        <v>0</v>
      </c>
      <c r="G25" s="325">
        <f>+G21+G12</f>
        <v>0</v>
      </c>
    </row>
    <row r="26" spans="1:8" x14ac:dyDescent="0.25">
      <c r="B26" s="313"/>
      <c r="C26" s="313"/>
      <c r="D26" s="313"/>
      <c r="E26" s="313"/>
      <c r="F26" s="313"/>
      <c r="G26" s="311"/>
    </row>
    <row r="27" spans="1:8" ht="12" hidden="1" customHeight="1" x14ac:dyDescent="0.25">
      <c r="G27" s="311"/>
    </row>
    <row r="28" spans="1:8" ht="16.5" hidden="1" thickBot="1" x14ac:dyDescent="0.3">
      <c r="A28" s="303" t="s">
        <v>286</v>
      </c>
      <c r="B28" s="326">
        <f>B40-B20</f>
        <v>0</v>
      </c>
      <c r="C28" s="326">
        <f>C40-C20</f>
        <v>0</v>
      </c>
      <c r="D28" s="326">
        <f>D40-D20</f>
        <v>0</v>
      </c>
      <c r="E28" s="326">
        <f>E40-E20</f>
        <v>0</v>
      </c>
      <c r="F28" s="326">
        <f>F40-F20</f>
        <v>0</v>
      </c>
      <c r="G28" s="311"/>
    </row>
    <row r="29" spans="1:8" hidden="1" x14ac:dyDescent="0.25">
      <c r="B29" s="327"/>
      <c r="C29" s="327"/>
      <c r="D29" s="327"/>
      <c r="E29" s="327"/>
      <c r="F29" s="327"/>
      <c r="G29" s="311"/>
    </row>
    <row r="30" spans="1:8" x14ac:dyDescent="0.25">
      <c r="A30" s="278" t="s">
        <v>287</v>
      </c>
      <c r="B30" s="328"/>
      <c r="C30" s="328"/>
      <c r="D30" s="328"/>
      <c r="E30" s="328"/>
      <c r="F30" s="328"/>
      <c r="G30" s="311"/>
    </row>
    <row r="31" spans="1:8" ht="18.95" customHeight="1" outlineLevel="1" x14ac:dyDescent="0.25">
      <c r="A31" s="329" t="s">
        <v>288</v>
      </c>
      <c r="B31" s="313">
        <f>'Formula funding tool-rev'!F48</f>
        <v>0</v>
      </c>
      <c r="C31" s="313">
        <f>'Formula funding tool-rev'!G48</f>
        <v>0</v>
      </c>
      <c r="D31" s="313">
        <f>'Formula funding tool-rev'!H48</f>
        <v>0</v>
      </c>
      <c r="E31" s="313">
        <f>'Formula funding tool-rev'!I48</f>
        <v>0</v>
      </c>
      <c r="F31" s="313">
        <f>'Formula funding tool-rev'!J48</f>
        <v>0</v>
      </c>
      <c r="G31" s="316">
        <f t="shared" ref="G31:G37" si="1">SUM(B31:F31)</f>
        <v>0</v>
      </c>
      <c r="H31" s="312"/>
    </row>
    <row r="32" spans="1:8" ht="18.95" customHeight="1" outlineLevel="1" x14ac:dyDescent="0.25">
      <c r="A32" s="329" t="s">
        <v>289</v>
      </c>
      <c r="B32" s="313">
        <f>'Formula funding tool-rev'!F56-'Formula funding tool-rev'!F54</f>
        <v>0</v>
      </c>
      <c r="C32" s="313">
        <f>'Formula funding tool-rev'!G56-'Formula funding tool-rev'!G54</f>
        <v>0</v>
      </c>
      <c r="D32" s="313">
        <f>'Formula funding tool-rev'!H56-'Formula funding tool-rev'!H54</f>
        <v>0</v>
      </c>
      <c r="E32" s="313">
        <f>'Formula funding tool-rev'!I56-'Formula funding tool-rev'!I54</f>
        <v>0</v>
      </c>
      <c r="F32" s="313">
        <f>'Formula funding tool-rev'!J56-'Formula funding tool-rev'!J54</f>
        <v>0</v>
      </c>
      <c r="G32" s="316">
        <f t="shared" si="1"/>
        <v>0</v>
      </c>
      <c r="H32" s="312"/>
    </row>
    <row r="33" spans="1:8" ht="18.95" customHeight="1" outlineLevel="1" x14ac:dyDescent="0.25">
      <c r="A33" s="329" t="s">
        <v>300</v>
      </c>
      <c r="B33" s="313">
        <f>'Formula funding tool-rev'!F54</f>
        <v>0</v>
      </c>
      <c r="C33" s="313">
        <f>'Formula funding tool-rev'!G54</f>
        <v>0</v>
      </c>
      <c r="D33" s="313">
        <f>'Formula funding tool-rev'!H54</f>
        <v>0</v>
      </c>
      <c r="E33" s="313">
        <f>'Formula funding tool-rev'!I54</f>
        <v>0</v>
      </c>
      <c r="F33" s="313">
        <f>'Formula funding tool-rev'!J54</f>
        <v>0</v>
      </c>
      <c r="G33" s="316">
        <f t="shared" si="1"/>
        <v>0</v>
      </c>
      <c r="H33" s="312"/>
    </row>
    <row r="34" spans="1:8" ht="18.95" customHeight="1" outlineLevel="1" x14ac:dyDescent="0.25">
      <c r="A34" s="329" t="s">
        <v>301</v>
      </c>
      <c r="B34" s="313">
        <f>'Formula funding tool-rev'!F58</f>
        <v>0</v>
      </c>
      <c r="C34" s="313">
        <f>'Formula funding tool-rev'!G58</f>
        <v>0</v>
      </c>
      <c r="D34" s="313">
        <f>'Formula funding tool-rev'!H58</f>
        <v>0</v>
      </c>
      <c r="E34" s="313">
        <f>'Formula funding tool-rev'!I58</f>
        <v>0</v>
      </c>
      <c r="F34" s="313">
        <f>'Formula funding tool-rev'!J58</f>
        <v>0</v>
      </c>
      <c r="G34" s="316">
        <f t="shared" si="1"/>
        <v>0</v>
      </c>
      <c r="H34" s="312"/>
    </row>
    <row r="35" spans="1:8" ht="18.95" customHeight="1" outlineLevel="1" x14ac:dyDescent="0.25">
      <c r="A35" s="329" t="s">
        <v>12</v>
      </c>
      <c r="B35" s="313"/>
      <c r="C35" s="313"/>
      <c r="D35" s="313"/>
      <c r="E35" s="313"/>
      <c r="F35" s="313"/>
      <c r="G35" s="316">
        <f t="shared" si="1"/>
        <v>0</v>
      </c>
      <c r="H35" s="312"/>
    </row>
    <row r="36" spans="1:8" ht="18.95" customHeight="1" outlineLevel="1" x14ac:dyDescent="0.25">
      <c r="A36" s="329" t="s">
        <v>290</v>
      </c>
      <c r="B36" s="313"/>
      <c r="C36" s="313"/>
      <c r="D36" s="313"/>
      <c r="E36" s="313"/>
      <c r="F36" s="313"/>
      <c r="G36" s="316">
        <f t="shared" si="1"/>
        <v>0</v>
      </c>
      <c r="H36" s="312"/>
    </row>
    <row r="37" spans="1:8" ht="18.95" customHeight="1" outlineLevel="1" x14ac:dyDescent="0.25">
      <c r="A37" s="329" t="s">
        <v>291</v>
      </c>
      <c r="B37" s="313">
        <v>0</v>
      </c>
      <c r="C37" s="313">
        <v>0</v>
      </c>
      <c r="D37" s="313">
        <v>0</v>
      </c>
      <c r="E37" s="313">
        <v>0</v>
      </c>
      <c r="F37" s="313">
        <v>0</v>
      </c>
      <c r="G37" s="316">
        <f t="shared" si="1"/>
        <v>0</v>
      </c>
    </row>
    <row r="38" spans="1:8" ht="20.25" customHeight="1" x14ac:dyDescent="0.25">
      <c r="A38" s="278" t="s">
        <v>292</v>
      </c>
      <c r="B38" s="324">
        <f>SUM(B31:B36)+B37</f>
        <v>0</v>
      </c>
      <c r="C38" s="324">
        <f t="shared" ref="C38:G38" si="2">SUM(C31:C36)+C37</f>
        <v>0</v>
      </c>
      <c r="D38" s="324">
        <f t="shared" si="2"/>
        <v>0</v>
      </c>
      <c r="E38" s="324">
        <f t="shared" si="2"/>
        <v>0</v>
      </c>
      <c r="F38" s="324">
        <f t="shared" si="2"/>
        <v>0</v>
      </c>
      <c r="G38" s="325">
        <f t="shared" si="2"/>
        <v>0</v>
      </c>
    </row>
    <row r="39" spans="1:8" x14ac:dyDescent="0.25">
      <c r="A39" s="278"/>
      <c r="B39" s="330"/>
      <c r="C39" s="330"/>
      <c r="D39" s="330"/>
      <c r="E39" s="330"/>
      <c r="F39" s="330"/>
      <c r="G39" s="311"/>
    </row>
    <row r="40" spans="1:8" ht="16.5" thickBot="1" x14ac:dyDescent="0.3">
      <c r="A40" s="278" t="s">
        <v>293</v>
      </c>
      <c r="B40" s="331">
        <f>B38-B25</f>
        <v>0</v>
      </c>
      <c r="C40" s="331">
        <f>C38-C25</f>
        <v>0</v>
      </c>
      <c r="D40" s="331">
        <f>D38-D25</f>
        <v>0</v>
      </c>
      <c r="E40" s="331">
        <f>E38-E25</f>
        <v>0</v>
      </c>
      <c r="F40" s="331">
        <f>F38-F25</f>
        <v>0</v>
      </c>
      <c r="G40" s="332">
        <f>SUM(B40:F40)</f>
        <v>0</v>
      </c>
    </row>
    <row r="41" spans="1:8" ht="18" customHeight="1" thickTop="1" x14ac:dyDescent="0.25">
      <c r="B41" s="340">
        <f>B40-'Costs and Funding Summary'!F129</f>
        <v>0</v>
      </c>
      <c r="C41" s="340">
        <f>C40-'Costs and Funding Summary'!G129</f>
        <v>0</v>
      </c>
      <c r="D41" s="340">
        <f>D40-'Costs and Funding Summary'!H129</f>
        <v>0</v>
      </c>
      <c r="E41" s="340">
        <f>E40-'Costs and Funding Summary'!I129</f>
        <v>0</v>
      </c>
      <c r="F41" s="340">
        <f>F40-'Costs and Funding Summary'!J129</f>
        <v>0</v>
      </c>
      <c r="G41" s="340"/>
    </row>
    <row r="42" spans="1:8" x14ac:dyDescent="0.25">
      <c r="A42" s="278"/>
      <c r="B42" s="330"/>
      <c r="C42" s="330"/>
      <c r="D42" s="330"/>
      <c r="E42" s="330"/>
      <c r="F42" s="330"/>
    </row>
    <row r="43" spans="1:8" x14ac:dyDescent="0.25">
      <c r="A43" s="278"/>
      <c r="B43" s="313"/>
      <c r="C43" s="330"/>
      <c r="D43" s="330"/>
      <c r="E43" s="330"/>
      <c r="F43" s="330"/>
    </row>
    <row r="44" spans="1:8" x14ac:dyDescent="0.25">
      <c r="A44" s="278"/>
      <c r="B44" s="313"/>
      <c r="C44" s="330"/>
      <c r="D44" s="330"/>
      <c r="E44" s="330"/>
      <c r="F44" s="330"/>
    </row>
    <row r="45" spans="1:8" x14ac:dyDescent="0.25">
      <c r="A45" s="278"/>
      <c r="B45" s="330"/>
      <c r="C45" s="330"/>
      <c r="D45" s="330"/>
      <c r="E45" s="330"/>
      <c r="F45" s="330"/>
    </row>
    <row r="46" spans="1:8" hidden="1" x14ac:dyDescent="0.25">
      <c r="A46" s="278"/>
      <c r="B46" s="330"/>
      <c r="C46" s="330"/>
      <c r="D46" s="330"/>
      <c r="E46" s="330"/>
      <c r="F46" s="330"/>
    </row>
    <row r="47" spans="1:8" hidden="1" x14ac:dyDescent="0.25">
      <c r="B47" s="341"/>
      <c r="C47" s="341"/>
      <c r="D47" s="341"/>
      <c r="E47" s="341"/>
      <c r="F47" s="341"/>
    </row>
    <row r="48" spans="1:8" hidden="1" x14ac:dyDescent="0.25">
      <c r="D48" s="333"/>
    </row>
    <row r="49" spans="1:8" hidden="1" x14ac:dyDescent="0.25">
      <c r="B49" s="334"/>
      <c r="C49" s="334"/>
      <c r="D49" s="335"/>
      <c r="E49" s="334"/>
      <c r="F49" s="334"/>
    </row>
    <row r="50" spans="1:8" hidden="1" x14ac:dyDescent="0.25">
      <c r="D50" s="333"/>
    </row>
    <row r="51" spans="1:8" hidden="1" x14ac:dyDescent="0.25"/>
    <row r="52" spans="1:8" s="338" customFormat="1" hidden="1" x14ac:dyDescent="0.25">
      <c r="A52" s="336" t="s">
        <v>294</v>
      </c>
      <c r="B52" s="337"/>
      <c r="C52" s="337"/>
      <c r="D52" s="337"/>
      <c r="E52" s="337"/>
      <c r="F52" s="337"/>
      <c r="H52" s="339"/>
    </row>
    <row r="53" spans="1:8" s="338" customFormat="1" hidden="1" x14ac:dyDescent="0.25">
      <c r="A53" s="336" t="s">
        <v>295</v>
      </c>
      <c r="B53" s="337"/>
      <c r="C53" s="337"/>
      <c r="D53" s="337"/>
      <c r="E53" s="337"/>
      <c r="F53" s="337"/>
      <c r="H53" s="339"/>
    </row>
    <row r="54" spans="1:8" s="338" customFormat="1" hidden="1" x14ac:dyDescent="0.25">
      <c r="H54" s="339"/>
    </row>
  </sheetData>
  <mergeCells count="1">
    <mergeCell ref="B47:F47"/>
  </mergeCells>
  <pageMargins left="1" right="1" top="1" bottom="1" header="0.5" footer="0.5"/>
  <pageSetup paperSize="17" scale="57" fitToHeight="0" orientation="landscape"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S113"/>
  <sheetViews>
    <sheetView workbookViewId="0">
      <selection activeCell="I1" sqref="I1:U1"/>
    </sheetView>
  </sheetViews>
  <sheetFormatPr defaultColWidth="8.85546875" defaultRowHeight="12.75" x14ac:dyDescent="0.2"/>
  <cols>
    <col min="1" max="1" width="3.42578125" style="65" customWidth="1"/>
    <col min="2" max="2" width="3" style="65" bestFit="1" customWidth="1"/>
    <col min="3" max="5" width="24" style="65" customWidth="1"/>
    <col min="6" max="10" width="10.42578125" style="65" customWidth="1"/>
    <col min="11" max="16384" width="8.85546875" style="65"/>
  </cols>
  <sheetData>
    <row r="1" spans="2:19" s="62" customFormat="1" ht="15" x14ac:dyDescent="0.25">
      <c r="B1" s="61" t="s">
        <v>99</v>
      </c>
      <c r="S1" s="75" t="s">
        <v>167</v>
      </c>
    </row>
    <row r="2" spans="2:19" s="62" customFormat="1" ht="15" x14ac:dyDescent="0.25">
      <c r="B2" s="61"/>
      <c r="S2" s="75" t="s">
        <v>236</v>
      </c>
    </row>
    <row r="3" spans="2:19" x14ac:dyDescent="0.2">
      <c r="S3" s="75" t="s">
        <v>237</v>
      </c>
    </row>
    <row r="4" spans="2:19" x14ac:dyDescent="0.2">
      <c r="C4" s="66"/>
      <c r="D4" s="66"/>
      <c r="E4" s="66"/>
      <c r="F4" s="67"/>
      <c r="G4" s="67"/>
      <c r="H4" s="67"/>
      <c r="I4" s="67"/>
      <c r="J4" s="67"/>
      <c r="S4" s="75" t="s">
        <v>238</v>
      </c>
    </row>
    <row r="5" spans="2:19" ht="25.5" x14ac:dyDescent="0.2">
      <c r="C5" s="66" t="s">
        <v>296</v>
      </c>
      <c r="D5" s="66"/>
      <c r="E5" s="66"/>
      <c r="F5" s="67"/>
      <c r="G5" s="67"/>
      <c r="H5" s="67"/>
      <c r="I5" s="67"/>
      <c r="J5" s="68">
        <v>59.083180800000001</v>
      </c>
      <c r="S5" s="78" t="s">
        <v>105</v>
      </c>
    </row>
    <row r="6" spans="2:19" ht="15" x14ac:dyDescent="0.25">
      <c r="C6" s="68"/>
      <c r="D6" s="68"/>
      <c r="E6" s="68"/>
      <c r="F6" s="67"/>
      <c r="G6" s="67"/>
      <c r="H6" s="67"/>
      <c r="I6" s="67"/>
      <c r="J6" s="67"/>
      <c r="S6"/>
    </row>
    <row r="7" spans="2:19" ht="15" x14ac:dyDescent="0.25">
      <c r="C7" s="67"/>
      <c r="D7" s="67"/>
      <c r="E7" s="67"/>
      <c r="F7" s="69"/>
      <c r="G7" s="69"/>
      <c r="H7" s="69"/>
      <c r="I7" s="69"/>
      <c r="J7" s="67"/>
      <c r="S7"/>
    </row>
    <row r="8" spans="2:19" ht="15" x14ac:dyDescent="0.25">
      <c r="B8" s="72"/>
      <c r="C8" s="77"/>
      <c r="D8" s="77"/>
      <c r="E8" s="77"/>
      <c r="F8" s="78" t="s">
        <v>239</v>
      </c>
      <c r="G8" s="78" t="s">
        <v>240</v>
      </c>
      <c r="H8" s="78" t="s">
        <v>240</v>
      </c>
      <c r="I8" s="78" t="s">
        <v>241</v>
      </c>
      <c r="J8" s="70"/>
      <c r="S8"/>
    </row>
    <row r="9" spans="2:19" ht="15" x14ac:dyDescent="0.25">
      <c r="B9" s="73">
        <v>1</v>
      </c>
      <c r="C9" s="74" t="s">
        <v>106</v>
      </c>
      <c r="D9" s="75" t="s">
        <v>167</v>
      </c>
      <c r="E9" s="75" t="str">
        <f>CONCATENATE(C9,D9)</f>
        <v>Liberal ArtsUGLL</v>
      </c>
      <c r="F9" s="76">
        <v>1</v>
      </c>
      <c r="G9" s="76">
        <v>186.9</v>
      </c>
      <c r="H9" s="76">
        <v>186.9</v>
      </c>
      <c r="I9" s="76">
        <f>G9-H9</f>
        <v>0</v>
      </c>
      <c r="J9" s="71"/>
      <c r="S9"/>
    </row>
    <row r="10" spans="2:19" ht="15" x14ac:dyDescent="0.25">
      <c r="B10" s="73">
        <v>2</v>
      </c>
      <c r="C10" s="74" t="s">
        <v>107</v>
      </c>
      <c r="D10" s="75" t="s">
        <v>167</v>
      </c>
      <c r="E10" s="75" t="str">
        <f t="shared" ref="E10:E73" si="0">CONCATENATE(C10,D10)</f>
        <v>ScienceUGLL</v>
      </c>
      <c r="F10" s="76">
        <v>1.34</v>
      </c>
      <c r="G10" s="76">
        <v>186.9</v>
      </c>
      <c r="H10" s="76">
        <v>186.9</v>
      </c>
      <c r="I10" s="76">
        <f t="shared" ref="I10:I73" si="1">G10-H10</f>
        <v>0</v>
      </c>
      <c r="J10" s="71"/>
      <c r="S10"/>
    </row>
    <row r="11" spans="2:19" ht="15" x14ac:dyDescent="0.25">
      <c r="B11" s="73">
        <v>3</v>
      </c>
      <c r="C11" s="74" t="s">
        <v>108</v>
      </c>
      <c r="D11" s="75" t="s">
        <v>167</v>
      </c>
      <c r="E11" s="75" t="str">
        <f t="shared" si="0"/>
        <v>Fine ArtsUGLL</v>
      </c>
      <c r="F11" s="76">
        <v>1.37</v>
      </c>
      <c r="G11" s="76">
        <v>186.9</v>
      </c>
      <c r="H11" s="76">
        <v>186.9</v>
      </c>
      <c r="I11" s="76">
        <f t="shared" si="1"/>
        <v>0</v>
      </c>
      <c r="J11" s="71"/>
      <c r="S11"/>
    </row>
    <row r="12" spans="2:19" ht="15" x14ac:dyDescent="0.25">
      <c r="B12" s="73">
        <v>4</v>
      </c>
      <c r="C12" s="74" t="s">
        <v>109</v>
      </c>
      <c r="D12" s="75" t="s">
        <v>167</v>
      </c>
      <c r="E12" s="75" t="str">
        <f t="shared" si="0"/>
        <v>Teacher EdUGLL</v>
      </c>
      <c r="F12" s="76">
        <v>1.26</v>
      </c>
      <c r="G12" s="76">
        <v>186.9</v>
      </c>
      <c r="H12" s="76">
        <v>186.9</v>
      </c>
      <c r="I12" s="76">
        <f t="shared" si="1"/>
        <v>0</v>
      </c>
      <c r="J12" s="71"/>
      <c r="S12"/>
    </row>
    <row r="13" spans="2:19" ht="15" x14ac:dyDescent="0.25">
      <c r="B13" s="73">
        <v>5</v>
      </c>
      <c r="C13" s="74" t="s">
        <v>110</v>
      </c>
      <c r="D13" s="75" t="s">
        <v>167</v>
      </c>
      <c r="E13" s="75" t="str">
        <f t="shared" si="0"/>
        <v>AgricultureUGLL</v>
      </c>
      <c r="F13" s="76">
        <v>1.48</v>
      </c>
      <c r="G13" s="76">
        <v>186.9</v>
      </c>
      <c r="H13" s="76">
        <v>186.9</v>
      </c>
      <c r="I13" s="76">
        <f t="shared" si="1"/>
        <v>0</v>
      </c>
      <c r="J13" s="71"/>
      <c r="S13"/>
    </row>
    <row r="14" spans="2:19" ht="25.5" x14ac:dyDescent="0.2">
      <c r="B14" s="73">
        <v>6</v>
      </c>
      <c r="C14" s="74" t="s">
        <v>111</v>
      </c>
      <c r="D14" s="75" t="s">
        <v>167</v>
      </c>
      <c r="E14" s="75" t="str">
        <f t="shared" si="0"/>
        <v>EngineeringUGLL</v>
      </c>
      <c r="F14" s="76">
        <v>1.76</v>
      </c>
      <c r="G14" s="76">
        <v>218.9</v>
      </c>
      <c r="H14" s="76">
        <v>186.9</v>
      </c>
      <c r="I14" s="76">
        <f t="shared" si="1"/>
        <v>32</v>
      </c>
      <c r="J14" s="71"/>
      <c r="S14" s="78" t="s">
        <v>242</v>
      </c>
    </row>
    <row r="15" spans="2:19" ht="25.5" x14ac:dyDescent="0.2">
      <c r="B15" s="73">
        <v>7</v>
      </c>
      <c r="C15" s="74" t="s">
        <v>112</v>
      </c>
      <c r="D15" s="75" t="s">
        <v>167</v>
      </c>
      <c r="E15" s="75" t="str">
        <f t="shared" si="0"/>
        <v>Home EconomicsUGLL</v>
      </c>
      <c r="F15" s="76">
        <v>0.95</v>
      </c>
      <c r="G15" s="76">
        <v>220.4</v>
      </c>
      <c r="H15" s="76">
        <v>186.9</v>
      </c>
      <c r="I15" s="76">
        <f t="shared" si="1"/>
        <v>33.5</v>
      </c>
      <c r="J15" s="71"/>
      <c r="S15" s="78" t="s">
        <v>243</v>
      </c>
    </row>
    <row r="16" spans="2:19" ht="15" x14ac:dyDescent="0.25">
      <c r="B16" s="73">
        <v>8</v>
      </c>
      <c r="C16" s="74" t="s">
        <v>113</v>
      </c>
      <c r="D16" s="75" t="s">
        <v>167</v>
      </c>
      <c r="E16" s="75" t="str">
        <f t="shared" si="0"/>
        <v>LawUGLL</v>
      </c>
      <c r="F16" s="76">
        <v>0</v>
      </c>
      <c r="G16" s="76">
        <v>186.9</v>
      </c>
      <c r="H16" s="76">
        <v>186.9</v>
      </c>
      <c r="I16" s="76">
        <f t="shared" si="1"/>
        <v>0</v>
      </c>
      <c r="J16" s="71"/>
      <c r="S16"/>
    </row>
    <row r="17" spans="2:19" ht="15" x14ac:dyDescent="0.25">
      <c r="B17" s="73">
        <v>9</v>
      </c>
      <c r="C17" s="74" t="s">
        <v>114</v>
      </c>
      <c r="D17" s="75" t="s">
        <v>167</v>
      </c>
      <c r="E17" s="75" t="str">
        <f t="shared" si="0"/>
        <v>Social ServicesUGLL</v>
      </c>
      <c r="F17" s="76">
        <v>1.58</v>
      </c>
      <c r="G17" s="76">
        <v>186.9</v>
      </c>
      <c r="H17" s="76">
        <v>186.9</v>
      </c>
      <c r="I17" s="76">
        <f t="shared" si="1"/>
        <v>0</v>
      </c>
      <c r="J17" s="71"/>
      <c r="S17"/>
    </row>
    <row r="18" spans="2:19" ht="15" x14ac:dyDescent="0.25">
      <c r="B18" s="73">
        <v>10</v>
      </c>
      <c r="C18" s="74" t="s">
        <v>115</v>
      </c>
      <c r="D18" s="75" t="s">
        <v>167</v>
      </c>
      <c r="E18" s="75" t="str">
        <f t="shared" si="0"/>
        <v>Library ServicesUGLL</v>
      </c>
      <c r="F18" s="76">
        <v>3.33</v>
      </c>
      <c r="G18" s="76">
        <v>186.9</v>
      </c>
      <c r="H18" s="76">
        <v>186.9</v>
      </c>
      <c r="I18" s="76">
        <f t="shared" si="1"/>
        <v>0</v>
      </c>
      <c r="J18" s="71"/>
      <c r="S18"/>
    </row>
    <row r="19" spans="2:19" ht="15" x14ac:dyDescent="0.25">
      <c r="B19" s="73">
        <v>11</v>
      </c>
      <c r="C19" s="74" t="s">
        <v>126</v>
      </c>
      <c r="D19" s="75" t="s">
        <v>167</v>
      </c>
      <c r="E19" s="75"/>
      <c r="F19" s="76">
        <v>0</v>
      </c>
      <c r="G19" s="76"/>
      <c r="H19" s="76"/>
      <c r="I19" s="76"/>
      <c r="J19" s="71"/>
      <c r="S19"/>
    </row>
    <row r="20" spans="2:19" ht="15" x14ac:dyDescent="0.25">
      <c r="B20" s="73">
        <v>12</v>
      </c>
      <c r="C20" s="74" t="s">
        <v>116</v>
      </c>
      <c r="D20" s="75" t="s">
        <v>167</v>
      </c>
      <c r="E20" s="75" t="str">
        <f t="shared" si="0"/>
        <v>Vocational TrainingUGLL</v>
      </c>
      <c r="F20" s="76">
        <v>1.52</v>
      </c>
      <c r="G20" s="76">
        <v>186.9</v>
      </c>
      <c r="H20" s="76">
        <v>186.9</v>
      </c>
      <c r="I20" s="76">
        <f t="shared" si="1"/>
        <v>0</v>
      </c>
      <c r="J20" s="71"/>
      <c r="S20"/>
    </row>
    <row r="21" spans="2:19" ht="15" x14ac:dyDescent="0.25">
      <c r="B21" s="73">
        <v>13</v>
      </c>
      <c r="C21" s="74" t="s">
        <v>117</v>
      </c>
      <c r="D21" s="75" t="s">
        <v>167</v>
      </c>
      <c r="E21" s="75" t="str">
        <f t="shared" si="0"/>
        <v>Physical TrainingUGLL</v>
      </c>
      <c r="F21" s="76">
        <v>1.62</v>
      </c>
      <c r="G21" s="76">
        <v>200.9</v>
      </c>
      <c r="H21" s="76">
        <v>186.9</v>
      </c>
      <c r="I21" s="76">
        <f t="shared" si="1"/>
        <v>14</v>
      </c>
      <c r="J21" s="71"/>
      <c r="S21"/>
    </row>
    <row r="22" spans="2:19" ht="15" x14ac:dyDescent="0.25">
      <c r="B22" s="73">
        <v>14</v>
      </c>
      <c r="C22" s="74" t="s">
        <v>118</v>
      </c>
      <c r="D22" s="75" t="s">
        <v>167</v>
      </c>
      <c r="E22" s="75" t="str">
        <f t="shared" si="0"/>
        <v>Health ServicesUGLL</v>
      </c>
      <c r="F22" s="76">
        <v>0.96</v>
      </c>
      <c r="G22" s="76">
        <v>200.9</v>
      </c>
      <c r="H22" s="76">
        <v>186.9</v>
      </c>
      <c r="I22" s="76">
        <f t="shared" si="1"/>
        <v>14</v>
      </c>
      <c r="J22" s="71"/>
      <c r="S22"/>
    </row>
    <row r="23" spans="2:19" ht="15" x14ac:dyDescent="0.25">
      <c r="B23" s="73">
        <v>15</v>
      </c>
      <c r="C23" s="74" t="s">
        <v>119</v>
      </c>
      <c r="D23" s="75" t="s">
        <v>167</v>
      </c>
      <c r="E23" s="75" t="str">
        <f t="shared" si="0"/>
        <v>PharmacyUGLL</v>
      </c>
      <c r="F23" s="76">
        <v>11.64</v>
      </c>
      <c r="G23" s="76">
        <v>186.9</v>
      </c>
      <c r="H23" s="76">
        <v>186.9</v>
      </c>
      <c r="I23" s="76">
        <f t="shared" si="1"/>
        <v>0</v>
      </c>
      <c r="J23" s="71"/>
      <c r="S23"/>
    </row>
    <row r="24" spans="2:19" ht="15" x14ac:dyDescent="0.25">
      <c r="B24" s="73">
        <v>16</v>
      </c>
      <c r="C24" s="74" t="s">
        <v>120</v>
      </c>
      <c r="D24" s="75" t="s">
        <v>167</v>
      </c>
      <c r="E24" s="75" t="str">
        <f t="shared" si="0"/>
        <v>Business AdminUGLL</v>
      </c>
      <c r="F24" s="76">
        <v>1.1000000000000001</v>
      </c>
      <c r="G24" s="76">
        <v>220.4</v>
      </c>
      <c r="H24" s="76">
        <v>186.9</v>
      </c>
      <c r="I24" s="76">
        <f t="shared" si="1"/>
        <v>33.5</v>
      </c>
      <c r="J24" s="71"/>
      <c r="S24"/>
    </row>
    <row r="25" spans="2:19" ht="15" x14ac:dyDescent="0.25">
      <c r="B25" s="73">
        <v>17</v>
      </c>
      <c r="C25" s="74" t="s">
        <v>121</v>
      </c>
      <c r="D25" s="75" t="s">
        <v>167</v>
      </c>
      <c r="E25" s="75" t="str">
        <f t="shared" si="0"/>
        <v>OptometryUGLL</v>
      </c>
      <c r="F25" s="76">
        <v>0</v>
      </c>
      <c r="G25" s="76">
        <v>186.9</v>
      </c>
      <c r="H25" s="76">
        <v>186.9</v>
      </c>
      <c r="I25" s="76">
        <f t="shared" si="1"/>
        <v>0</v>
      </c>
      <c r="J25" s="71"/>
      <c r="S25"/>
    </row>
    <row r="26" spans="2:19" ht="15" x14ac:dyDescent="0.25">
      <c r="B26" s="73">
        <v>18</v>
      </c>
      <c r="C26" s="74" t="s">
        <v>122</v>
      </c>
      <c r="D26" s="75" t="s">
        <v>167</v>
      </c>
      <c r="E26" s="75" t="str">
        <f t="shared" si="0"/>
        <v>Teacher Ed PracticeUGLL</v>
      </c>
      <c r="F26" s="76">
        <v>1.97</v>
      </c>
      <c r="G26" s="76">
        <v>186.9</v>
      </c>
      <c r="H26" s="76">
        <v>186.9</v>
      </c>
      <c r="I26" s="76">
        <f t="shared" si="1"/>
        <v>0</v>
      </c>
      <c r="J26" s="71"/>
      <c r="S26"/>
    </row>
    <row r="27" spans="2:19" ht="15" x14ac:dyDescent="0.25">
      <c r="B27" s="73">
        <v>19</v>
      </c>
      <c r="C27" s="74" t="s">
        <v>123</v>
      </c>
      <c r="D27" s="75" t="s">
        <v>167</v>
      </c>
      <c r="E27" s="75" t="str">
        <f t="shared" si="0"/>
        <v>TechnologyUGLL</v>
      </c>
      <c r="F27" s="76">
        <v>1.78</v>
      </c>
      <c r="G27" s="76">
        <v>186.9</v>
      </c>
      <c r="H27" s="76">
        <v>186.9</v>
      </c>
      <c r="I27" s="76">
        <f t="shared" si="1"/>
        <v>0</v>
      </c>
      <c r="J27" s="71"/>
      <c r="S27"/>
    </row>
    <row r="28" spans="2:19" ht="15" x14ac:dyDescent="0.25">
      <c r="B28" s="73">
        <v>20</v>
      </c>
      <c r="C28" s="74" t="s">
        <v>124</v>
      </c>
      <c r="D28" s="75" t="s">
        <v>167</v>
      </c>
      <c r="E28" s="75" t="str">
        <f t="shared" si="0"/>
        <v>NursingUGLL</v>
      </c>
      <c r="F28" s="76">
        <v>1.55</v>
      </c>
      <c r="G28" s="76">
        <v>206.9</v>
      </c>
      <c r="H28" s="76">
        <v>186.9</v>
      </c>
      <c r="I28" s="76">
        <f t="shared" si="1"/>
        <v>20</v>
      </c>
      <c r="J28" s="71"/>
      <c r="S28"/>
    </row>
    <row r="29" spans="2:19" ht="15" x14ac:dyDescent="0.25">
      <c r="B29" s="73">
        <v>21</v>
      </c>
      <c r="C29" s="74" t="s">
        <v>125</v>
      </c>
      <c r="D29" s="75" t="s">
        <v>167</v>
      </c>
      <c r="E29" s="75" t="str">
        <f t="shared" si="0"/>
        <v>Developmental EdUGLL</v>
      </c>
      <c r="F29" s="76">
        <v>1</v>
      </c>
      <c r="G29" s="76">
        <v>186.9</v>
      </c>
      <c r="H29" s="76">
        <v>186.9</v>
      </c>
      <c r="I29" s="76">
        <f t="shared" si="1"/>
        <v>0</v>
      </c>
      <c r="J29" s="71"/>
      <c r="S29"/>
    </row>
    <row r="30" spans="2:19" ht="15" x14ac:dyDescent="0.25">
      <c r="B30" s="73">
        <v>1</v>
      </c>
      <c r="C30" s="74" t="s">
        <v>106</v>
      </c>
      <c r="D30" s="75" t="s">
        <v>236</v>
      </c>
      <c r="E30" s="75" t="str">
        <f t="shared" si="0"/>
        <v>Liberal ArtsUGUL</v>
      </c>
      <c r="F30" s="76">
        <v>1.84</v>
      </c>
      <c r="G30" s="76">
        <v>186.9</v>
      </c>
      <c r="H30" s="76">
        <v>186.9</v>
      </c>
      <c r="I30" s="76">
        <f t="shared" si="1"/>
        <v>0</v>
      </c>
      <c r="S30"/>
    </row>
    <row r="31" spans="2:19" ht="15" x14ac:dyDescent="0.25">
      <c r="B31" s="73">
        <v>2</v>
      </c>
      <c r="C31" s="74" t="s">
        <v>107</v>
      </c>
      <c r="D31" s="75" t="s">
        <v>236</v>
      </c>
      <c r="E31" s="75" t="str">
        <f t="shared" si="0"/>
        <v>ScienceUGUL</v>
      </c>
      <c r="F31" s="76">
        <v>2.63</v>
      </c>
      <c r="G31" s="76">
        <v>186.9</v>
      </c>
      <c r="H31" s="76">
        <v>186.9</v>
      </c>
      <c r="I31" s="76">
        <f t="shared" si="1"/>
        <v>0</v>
      </c>
      <c r="S31"/>
    </row>
    <row r="32" spans="2:19" ht="15" x14ac:dyDescent="0.25">
      <c r="B32" s="73">
        <v>3</v>
      </c>
      <c r="C32" s="74" t="s">
        <v>108</v>
      </c>
      <c r="D32" s="75" t="s">
        <v>236</v>
      </c>
      <c r="E32" s="75" t="str">
        <f t="shared" si="0"/>
        <v>Fine ArtsUGUL</v>
      </c>
      <c r="F32" s="76">
        <v>2.66</v>
      </c>
      <c r="G32" s="76">
        <v>186.9</v>
      </c>
      <c r="H32" s="76">
        <v>186.9</v>
      </c>
      <c r="I32" s="76">
        <f t="shared" si="1"/>
        <v>0</v>
      </c>
      <c r="S32"/>
    </row>
    <row r="33" spans="2:19" ht="15" x14ac:dyDescent="0.25">
      <c r="B33" s="73">
        <v>4</v>
      </c>
      <c r="C33" s="74" t="s">
        <v>109</v>
      </c>
      <c r="D33" s="75" t="s">
        <v>236</v>
      </c>
      <c r="E33" s="75" t="str">
        <f t="shared" si="0"/>
        <v>Teacher EdUGUL</v>
      </c>
      <c r="F33" s="76">
        <v>1.9</v>
      </c>
      <c r="G33" s="76">
        <v>186.9</v>
      </c>
      <c r="H33" s="76">
        <v>186.9</v>
      </c>
      <c r="I33" s="76">
        <f t="shared" si="1"/>
        <v>0</v>
      </c>
      <c r="S33"/>
    </row>
    <row r="34" spans="2:19" ht="15" x14ac:dyDescent="0.25">
      <c r="B34" s="73">
        <v>5</v>
      </c>
      <c r="C34" s="74" t="s">
        <v>110</v>
      </c>
      <c r="D34" s="75" t="s">
        <v>236</v>
      </c>
      <c r="E34" s="75" t="str">
        <f t="shared" si="0"/>
        <v>AgricultureUGUL</v>
      </c>
      <c r="F34" s="76">
        <v>2.27</v>
      </c>
      <c r="G34" s="76">
        <v>186.9</v>
      </c>
      <c r="H34" s="76">
        <v>186.9</v>
      </c>
      <c r="I34" s="76">
        <f t="shared" si="1"/>
        <v>0</v>
      </c>
      <c r="S34"/>
    </row>
    <row r="35" spans="2:19" ht="15" x14ac:dyDescent="0.25">
      <c r="B35" s="73">
        <v>6</v>
      </c>
      <c r="C35" s="74" t="s">
        <v>111</v>
      </c>
      <c r="D35" s="75" t="s">
        <v>236</v>
      </c>
      <c r="E35" s="75" t="str">
        <f t="shared" si="0"/>
        <v>EngineeringUGUL</v>
      </c>
      <c r="F35" s="76">
        <v>2.8</v>
      </c>
      <c r="G35" s="76">
        <v>218.9</v>
      </c>
      <c r="H35" s="76">
        <v>186.9</v>
      </c>
      <c r="I35" s="76">
        <f t="shared" si="1"/>
        <v>32</v>
      </c>
      <c r="S35"/>
    </row>
    <row r="36" spans="2:19" ht="15" x14ac:dyDescent="0.25">
      <c r="B36" s="73">
        <v>7</v>
      </c>
      <c r="C36" s="74" t="s">
        <v>112</v>
      </c>
      <c r="D36" s="75" t="s">
        <v>236</v>
      </c>
      <c r="E36" s="75" t="str">
        <f t="shared" si="0"/>
        <v>Home EconomicsUGUL</v>
      </c>
      <c r="F36" s="76">
        <v>1.8</v>
      </c>
      <c r="G36" s="76">
        <v>220.4</v>
      </c>
      <c r="H36" s="76">
        <v>186.9</v>
      </c>
      <c r="I36" s="76">
        <f t="shared" si="1"/>
        <v>33.5</v>
      </c>
      <c r="S36"/>
    </row>
    <row r="37" spans="2:19" ht="15" x14ac:dyDescent="0.25">
      <c r="B37" s="73">
        <v>8</v>
      </c>
      <c r="C37" s="74" t="s">
        <v>113</v>
      </c>
      <c r="D37" s="75" t="s">
        <v>236</v>
      </c>
      <c r="E37" s="75" t="str">
        <f t="shared" si="0"/>
        <v>LawUGUL</v>
      </c>
      <c r="F37" s="76">
        <v>0</v>
      </c>
      <c r="G37" s="76">
        <v>186.9</v>
      </c>
      <c r="H37" s="76">
        <v>186.9</v>
      </c>
      <c r="I37" s="76">
        <f t="shared" si="1"/>
        <v>0</v>
      </c>
      <c r="S37"/>
    </row>
    <row r="38" spans="2:19" ht="15" x14ac:dyDescent="0.25">
      <c r="B38" s="73">
        <v>9</v>
      </c>
      <c r="C38" s="74" t="s">
        <v>114</v>
      </c>
      <c r="D38" s="75" t="s">
        <v>236</v>
      </c>
      <c r="E38" s="75" t="str">
        <f t="shared" si="0"/>
        <v>Social ServicesUGUL</v>
      </c>
      <c r="F38" s="76">
        <v>1.91</v>
      </c>
      <c r="G38" s="76">
        <v>186.9</v>
      </c>
      <c r="H38" s="76">
        <v>186.9</v>
      </c>
      <c r="I38" s="76">
        <f t="shared" si="1"/>
        <v>0</v>
      </c>
      <c r="S38"/>
    </row>
    <row r="39" spans="2:19" ht="15" x14ac:dyDescent="0.25">
      <c r="B39" s="73">
        <v>10</v>
      </c>
      <c r="C39" s="74" t="s">
        <v>115</v>
      </c>
      <c r="D39" s="75" t="s">
        <v>236</v>
      </c>
      <c r="E39" s="75" t="str">
        <f t="shared" si="0"/>
        <v>Library ServicesUGUL</v>
      </c>
      <c r="F39" s="76">
        <v>1.92</v>
      </c>
      <c r="G39" s="76">
        <v>186.9</v>
      </c>
      <c r="H39" s="76">
        <v>186.9</v>
      </c>
      <c r="I39" s="76">
        <f t="shared" si="1"/>
        <v>0</v>
      </c>
      <c r="S39"/>
    </row>
    <row r="40" spans="2:19" ht="15" x14ac:dyDescent="0.25">
      <c r="B40" s="73">
        <v>11</v>
      </c>
      <c r="C40" s="74" t="s">
        <v>126</v>
      </c>
      <c r="D40" s="75" t="s">
        <v>236</v>
      </c>
      <c r="E40" s="75" t="str">
        <f>CONCATENATE(C40,D40)</f>
        <v>Veterinary MedicineUGUL</v>
      </c>
      <c r="F40" s="76">
        <v>0</v>
      </c>
      <c r="G40" s="76">
        <v>186.9</v>
      </c>
      <c r="H40" s="76">
        <v>186.9</v>
      </c>
      <c r="I40" s="76">
        <f>G40-H40</f>
        <v>0</v>
      </c>
      <c r="S40"/>
    </row>
    <row r="41" spans="2:19" ht="15" x14ac:dyDescent="0.25">
      <c r="B41" s="73">
        <v>12</v>
      </c>
      <c r="C41" s="74" t="s">
        <v>116</v>
      </c>
      <c r="D41" s="75" t="s">
        <v>236</v>
      </c>
      <c r="E41" s="75" t="str">
        <f t="shared" si="0"/>
        <v>Vocational TrainingUGUL</v>
      </c>
      <c r="F41" s="76">
        <v>3.52</v>
      </c>
      <c r="G41" s="76">
        <v>186.9</v>
      </c>
      <c r="H41" s="76">
        <v>186.9</v>
      </c>
      <c r="I41" s="76">
        <f t="shared" si="1"/>
        <v>0</v>
      </c>
      <c r="S41"/>
    </row>
    <row r="42" spans="2:19" ht="15" x14ac:dyDescent="0.25">
      <c r="B42" s="73">
        <v>13</v>
      </c>
      <c r="C42" s="74" t="s">
        <v>117</v>
      </c>
      <c r="D42" s="75" t="s">
        <v>236</v>
      </c>
      <c r="E42" s="75" t="str">
        <f t="shared" si="0"/>
        <v>Physical TrainingUGUL</v>
      </c>
      <c r="F42" s="76">
        <v>1.97</v>
      </c>
      <c r="G42" s="76">
        <v>200.9</v>
      </c>
      <c r="H42" s="76">
        <v>186.9</v>
      </c>
      <c r="I42" s="76">
        <f t="shared" si="1"/>
        <v>14</v>
      </c>
      <c r="S42"/>
    </row>
    <row r="43" spans="2:19" ht="15" x14ac:dyDescent="0.25">
      <c r="B43" s="73">
        <v>14</v>
      </c>
      <c r="C43" s="74" t="s">
        <v>118</v>
      </c>
      <c r="D43" s="75" t="s">
        <v>236</v>
      </c>
      <c r="E43" s="75" t="str">
        <f t="shared" si="0"/>
        <v>Health ServicesUGUL</v>
      </c>
      <c r="F43" s="76">
        <v>1.61</v>
      </c>
      <c r="G43" s="76">
        <v>200.9</v>
      </c>
      <c r="H43" s="76">
        <v>186.9</v>
      </c>
      <c r="I43" s="76">
        <f t="shared" si="1"/>
        <v>14</v>
      </c>
      <c r="S43"/>
    </row>
    <row r="44" spans="2:19" ht="15" x14ac:dyDescent="0.25">
      <c r="B44" s="73">
        <v>15</v>
      </c>
      <c r="C44" s="74" t="s">
        <v>119</v>
      </c>
      <c r="D44" s="75" t="s">
        <v>236</v>
      </c>
      <c r="E44" s="75" t="str">
        <f t="shared" si="0"/>
        <v>PharmacyUGUL</v>
      </c>
      <c r="F44" s="76">
        <v>4.7300000000000004</v>
      </c>
      <c r="G44" s="76">
        <v>186.9</v>
      </c>
      <c r="H44" s="76">
        <v>186.9</v>
      </c>
      <c r="I44" s="76">
        <f t="shared" si="1"/>
        <v>0</v>
      </c>
      <c r="S44"/>
    </row>
    <row r="45" spans="2:19" ht="15" x14ac:dyDescent="0.25">
      <c r="B45" s="73">
        <v>16</v>
      </c>
      <c r="C45" s="74" t="s">
        <v>120</v>
      </c>
      <c r="D45" s="75" t="s">
        <v>236</v>
      </c>
      <c r="E45" s="75" t="str">
        <f t="shared" si="0"/>
        <v>Business AdminUGUL</v>
      </c>
      <c r="F45" s="76">
        <v>1.87</v>
      </c>
      <c r="G45" s="76">
        <v>220.4</v>
      </c>
      <c r="H45" s="76">
        <v>186.9</v>
      </c>
      <c r="I45" s="76">
        <f t="shared" si="1"/>
        <v>33.5</v>
      </c>
      <c r="S45"/>
    </row>
    <row r="46" spans="2:19" ht="15" x14ac:dyDescent="0.25">
      <c r="B46" s="73">
        <v>17</v>
      </c>
      <c r="C46" s="74" t="s">
        <v>121</v>
      </c>
      <c r="D46" s="75" t="s">
        <v>236</v>
      </c>
      <c r="E46" s="75" t="str">
        <f t="shared" si="0"/>
        <v>OptometryUGUL</v>
      </c>
      <c r="F46" s="76">
        <v>0</v>
      </c>
      <c r="G46" s="76">
        <v>186.9</v>
      </c>
      <c r="H46" s="76">
        <v>186.9</v>
      </c>
      <c r="I46" s="76">
        <f t="shared" si="1"/>
        <v>0</v>
      </c>
      <c r="S46"/>
    </row>
    <row r="47" spans="2:19" ht="15" x14ac:dyDescent="0.25">
      <c r="B47" s="73">
        <v>18</v>
      </c>
      <c r="C47" s="74" t="s">
        <v>122</v>
      </c>
      <c r="D47" s="75" t="s">
        <v>236</v>
      </c>
      <c r="E47" s="75" t="str">
        <f t="shared" si="0"/>
        <v>Teacher Ed PracticeUGUL</v>
      </c>
      <c r="F47" s="76">
        <v>2.34</v>
      </c>
      <c r="G47" s="76">
        <v>186.9</v>
      </c>
      <c r="H47" s="76">
        <v>186.9</v>
      </c>
      <c r="I47" s="76">
        <f t="shared" si="1"/>
        <v>0</v>
      </c>
      <c r="S47"/>
    </row>
    <row r="48" spans="2:19" ht="15" x14ac:dyDescent="0.25">
      <c r="B48" s="73">
        <v>19</v>
      </c>
      <c r="C48" s="74" t="s">
        <v>123</v>
      </c>
      <c r="D48" s="75" t="s">
        <v>236</v>
      </c>
      <c r="E48" s="75" t="str">
        <f t="shared" si="0"/>
        <v>TechnologyUGUL</v>
      </c>
      <c r="F48" s="76">
        <v>2.4</v>
      </c>
      <c r="G48" s="76">
        <v>186.9</v>
      </c>
      <c r="H48" s="76">
        <v>186.9</v>
      </c>
      <c r="I48" s="76">
        <f t="shared" si="1"/>
        <v>0</v>
      </c>
      <c r="S48"/>
    </row>
    <row r="49" spans="2:19" ht="15" x14ac:dyDescent="0.25">
      <c r="B49" s="73">
        <v>20</v>
      </c>
      <c r="C49" s="74" t="s">
        <v>124</v>
      </c>
      <c r="D49" s="75" t="s">
        <v>236</v>
      </c>
      <c r="E49" s="75" t="str">
        <f t="shared" si="0"/>
        <v>NursingUGUL</v>
      </c>
      <c r="F49" s="76">
        <v>2.08</v>
      </c>
      <c r="G49" s="76">
        <v>206.9</v>
      </c>
      <c r="H49" s="76">
        <v>186.9</v>
      </c>
      <c r="I49" s="76">
        <f t="shared" si="1"/>
        <v>20</v>
      </c>
      <c r="S49"/>
    </row>
    <row r="50" spans="2:19" ht="15" x14ac:dyDescent="0.25">
      <c r="B50" s="73">
        <v>21</v>
      </c>
      <c r="C50" s="74" t="s">
        <v>125</v>
      </c>
      <c r="D50" s="75" t="s">
        <v>236</v>
      </c>
      <c r="E50" s="75" t="str">
        <f t="shared" si="0"/>
        <v>Developmental EdUGUL</v>
      </c>
      <c r="F50" s="76"/>
      <c r="G50" s="76">
        <v>186.9</v>
      </c>
      <c r="H50" s="76">
        <v>186.9</v>
      </c>
      <c r="I50" s="76">
        <f t="shared" si="1"/>
        <v>0</v>
      </c>
      <c r="S50"/>
    </row>
    <row r="51" spans="2:19" ht="15" x14ac:dyDescent="0.25">
      <c r="B51" s="73">
        <v>1</v>
      </c>
      <c r="C51" s="74" t="s">
        <v>106</v>
      </c>
      <c r="D51" s="75" t="s">
        <v>237</v>
      </c>
      <c r="E51" s="75" t="str">
        <f t="shared" si="0"/>
        <v>Liberal ArtsMast</v>
      </c>
      <c r="F51" s="76">
        <v>4.46</v>
      </c>
      <c r="G51" s="76">
        <v>211.1</v>
      </c>
      <c r="H51" s="76">
        <v>186.9</v>
      </c>
      <c r="I51" s="76">
        <f t="shared" si="1"/>
        <v>24.199999999999989</v>
      </c>
      <c r="S51"/>
    </row>
    <row r="52" spans="2:19" ht="15" x14ac:dyDescent="0.25">
      <c r="B52" s="73">
        <v>2</v>
      </c>
      <c r="C52" s="74" t="s">
        <v>107</v>
      </c>
      <c r="D52" s="75" t="s">
        <v>237</v>
      </c>
      <c r="E52" s="75" t="str">
        <f t="shared" si="0"/>
        <v>ScienceMast</v>
      </c>
      <c r="F52" s="76">
        <v>7</v>
      </c>
      <c r="G52" s="76">
        <v>211.1</v>
      </c>
      <c r="H52" s="76">
        <v>186.9</v>
      </c>
      <c r="I52" s="76">
        <f t="shared" si="1"/>
        <v>24.199999999999989</v>
      </c>
      <c r="S52"/>
    </row>
    <row r="53" spans="2:19" ht="15" x14ac:dyDescent="0.25">
      <c r="B53" s="73">
        <v>3</v>
      </c>
      <c r="C53" s="74" t="s">
        <v>108</v>
      </c>
      <c r="D53" s="75" t="s">
        <v>237</v>
      </c>
      <c r="E53" s="75" t="str">
        <f t="shared" si="0"/>
        <v>Fine ArtsMast</v>
      </c>
      <c r="F53" s="76">
        <v>7.51</v>
      </c>
      <c r="G53" s="76">
        <v>211.1</v>
      </c>
      <c r="H53" s="76">
        <v>186.9</v>
      </c>
      <c r="I53" s="76">
        <f t="shared" si="1"/>
        <v>24.199999999999989</v>
      </c>
      <c r="S53"/>
    </row>
    <row r="54" spans="2:19" ht="15" x14ac:dyDescent="0.25">
      <c r="B54" s="73">
        <v>4</v>
      </c>
      <c r="C54" s="74" t="s">
        <v>109</v>
      </c>
      <c r="D54" s="75" t="s">
        <v>237</v>
      </c>
      <c r="E54" s="75" t="str">
        <f t="shared" si="0"/>
        <v>Teacher EdMast</v>
      </c>
      <c r="F54" s="76">
        <v>2.2400000000000002</v>
      </c>
      <c r="G54" s="76">
        <v>211.1</v>
      </c>
      <c r="H54" s="76">
        <v>186.9</v>
      </c>
      <c r="I54" s="76">
        <f t="shared" si="1"/>
        <v>24.199999999999989</v>
      </c>
      <c r="S54"/>
    </row>
    <row r="55" spans="2:19" ht="15" x14ac:dyDescent="0.25">
      <c r="B55" s="73">
        <v>5</v>
      </c>
      <c r="C55" s="74" t="s">
        <v>110</v>
      </c>
      <c r="D55" s="75" t="s">
        <v>237</v>
      </c>
      <c r="E55" s="75" t="str">
        <f t="shared" si="0"/>
        <v>AgricultureMast</v>
      </c>
      <c r="F55" s="76">
        <v>9.17</v>
      </c>
      <c r="G55" s="76">
        <v>211.1</v>
      </c>
      <c r="H55" s="76">
        <v>186.9</v>
      </c>
      <c r="I55" s="76">
        <f t="shared" si="1"/>
        <v>24.199999999999989</v>
      </c>
      <c r="S55"/>
    </row>
    <row r="56" spans="2:19" ht="15" x14ac:dyDescent="0.25">
      <c r="B56" s="73">
        <v>6</v>
      </c>
      <c r="C56" s="74" t="s">
        <v>111</v>
      </c>
      <c r="D56" s="75" t="s">
        <v>237</v>
      </c>
      <c r="E56" s="75" t="str">
        <f t="shared" si="0"/>
        <v>EngineeringMast</v>
      </c>
      <c r="F56" s="76">
        <v>6.91</v>
      </c>
      <c r="G56" s="76">
        <v>211.1</v>
      </c>
      <c r="H56" s="76">
        <v>186.9</v>
      </c>
      <c r="I56" s="76">
        <f t="shared" si="1"/>
        <v>24.199999999999989</v>
      </c>
      <c r="S56"/>
    </row>
    <row r="57" spans="2:19" ht="15" x14ac:dyDescent="0.25">
      <c r="B57" s="73">
        <v>7</v>
      </c>
      <c r="C57" s="74" t="s">
        <v>112</v>
      </c>
      <c r="D57" s="75" t="s">
        <v>237</v>
      </c>
      <c r="E57" s="75" t="str">
        <f t="shared" si="0"/>
        <v>Home EconomicsMast</v>
      </c>
      <c r="F57" s="76">
        <v>3.45</v>
      </c>
      <c r="G57" s="76">
        <v>218.1</v>
      </c>
      <c r="H57" s="76">
        <v>186.9</v>
      </c>
      <c r="I57" s="76">
        <f t="shared" si="1"/>
        <v>31.199999999999989</v>
      </c>
      <c r="S57"/>
    </row>
    <row r="58" spans="2:19" ht="15" x14ac:dyDescent="0.25">
      <c r="B58" s="73">
        <v>8</v>
      </c>
      <c r="C58" s="74" t="s">
        <v>113</v>
      </c>
      <c r="D58" s="75" t="s">
        <v>237</v>
      </c>
      <c r="E58" s="75" t="str">
        <f t="shared" si="0"/>
        <v>LawMast</v>
      </c>
      <c r="F58" s="76">
        <v>0</v>
      </c>
      <c r="G58" s="76">
        <v>211.1</v>
      </c>
      <c r="H58" s="76">
        <v>186.9</v>
      </c>
      <c r="I58" s="76">
        <f t="shared" si="1"/>
        <v>24.199999999999989</v>
      </c>
      <c r="S58"/>
    </row>
    <row r="59" spans="2:19" ht="15" x14ac:dyDescent="0.25">
      <c r="B59" s="73">
        <v>9</v>
      </c>
      <c r="C59" s="74" t="s">
        <v>114</v>
      </c>
      <c r="D59" s="75" t="s">
        <v>237</v>
      </c>
      <c r="E59" s="75" t="str">
        <f t="shared" si="0"/>
        <v>Social ServicesMast</v>
      </c>
      <c r="F59" s="76">
        <v>2.44</v>
      </c>
      <c r="G59" s="76">
        <v>211.1</v>
      </c>
      <c r="H59" s="76">
        <v>186.9</v>
      </c>
      <c r="I59" s="76">
        <f t="shared" si="1"/>
        <v>24.199999999999989</v>
      </c>
      <c r="S59"/>
    </row>
    <row r="60" spans="2:19" ht="15" x14ac:dyDescent="0.25">
      <c r="B60" s="73">
        <v>10</v>
      </c>
      <c r="C60" s="74" t="s">
        <v>115</v>
      </c>
      <c r="D60" s="75" t="s">
        <v>237</v>
      </c>
      <c r="E60" s="75" t="str">
        <f t="shared" si="0"/>
        <v>Library ServicesMast</v>
      </c>
      <c r="F60" s="76">
        <v>3.69</v>
      </c>
      <c r="G60" s="76">
        <v>211.1</v>
      </c>
      <c r="H60" s="76">
        <v>186.9</v>
      </c>
      <c r="I60" s="76">
        <f t="shared" si="1"/>
        <v>24.199999999999989</v>
      </c>
      <c r="S60"/>
    </row>
    <row r="61" spans="2:19" ht="15" x14ac:dyDescent="0.25">
      <c r="B61" s="73">
        <v>11</v>
      </c>
      <c r="C61" s="74" t="s">
        <v>126</v>
      </c>
      <c r="D61" s="75" t="s">
        <v>237</v>
      </c>
      <c r="E61" s="75" t="str">
        <f>CONCATENATE(C61,D61)</f>
        <v>Veterinary MedicineMast</v>
      </c>
      <c r="F61" s="76">
        <v>0</v>
      </c>
      <c r="G61" s="76">
        <v>211.1</v>
      </c>
      <c r="H61" s="76">
        <v>186.9</v>
      </c>
      <c r="I61" s="76">
        <f>G61-H61</f>
        <v>24.199999999999989</v>
      </c>
      <c r="S61"/>
    </row>
    <row r="62" spans="2:19" ht="15" x14ac:dyDescent="0.25">
      <c r="B62" s="73">
        <v>12</v>
      </c>
      <c r="C62" s="74" t="s">
        <v>116</v>
      </c>
      <c r="D62" s="75" t="s">
        <v>237</v>
      </c>
      <c r="E62" s="75" t="str">
        <f t="shared" si="0"/>
        <v>Vocational TrainingMast</v>
      </c>
      <c r="F62" s="76">
        <v>0</v>
      </c>
      <c r="G62" s="76">
        <v>211.1</v>
      </c>
      <c r="H62" s="76">
        <v>186.9</v>
      </c>
      <c r="I62" s="76">
        <f t="shared" si="1"/>
        <v>24.199999999999989</v>
      </c>
      <c r="S62"/>
    </row>
    <row r="63" spans="2:19" ht="15" x14ac:dyDescent="0.25">
      <c r="B63" s="73">
        <v>13</v>
      </c>
      <c r="C63" s="74" t="s">
        <v>117</v>
      </c>
      <c r="D63" s="75" t="s">
        <v>237</v>
      </c>
      <c r="E63" s="75" t="str">
        <f t="shared" si="0"/>
        <v>Physical TrainingMast</v>
      </c>
      <c r="F63" s="76">
        <v>0</v>
      </c>
      <c r="G63" s="76">
        <v>235.1</v>
      </c>
      <c r="H63" s="76">
        <v>186.9</v>
      </c>
      <c r="I63" s="76">
        <f t="shared" si="1"/>
        <v>48.199999999999989</v>
      </c>
      <c r="S63"/>
    </row>
    <row r="64" spans="2:19" ht="15" x14ac:dyDescent="0.25">
      <c r="B64" s="73">
        <v>14</v>
      </c>
      <c r="C64" s="74" t="s">
        <v>118</v>
      </c>
      <c r="D64" s="75" t="s">
        <v>237</v>
      </c>
      <c r="E64" s="75" t="str">
        <f t="shared" si="0"/>
        <v>Health ServicesMast</v>
      </c>
      <c r="F64" s="76">
        <v>2.62</v>
      </c>
      <c r="G64" s="76">
        <v>235.1</v>
      </c>
      <c r="H64" s="76">
        <v>186.9</v>
      </c>
      <c r="I64" s="76">
        <f t="shared" si="1"/>
        <v>48.199999999999989</v>
      </c>
      <c r="S64"/>
    </row>
    <row r="65" spans="2:19" ht="15" x14ac:dyDescent="0.25">
      <c r="B65" s="73">
        <v>15</v>
      </c>
      <c r="C65" s="74" t="s">
        <v>119</v>
      </c>
      <c r="D65" s="75" t="s">
        <v>237</v>
      </c>
      <c r="E65" s="75" t="str">
        <f t="shared" si="0"/>
        <v>PharmacyMast</v>
      </c>
      <c r="F65" s="76">
        <v>44.01</v>
      </c>
      <c r="G65" s="76">
        <v>239.1</v>
      </c>
      <c r="H65" s="76">
        <v>186.9</v>
      </c>
      <c r="I65" s="76">
        <f t="shared" si="1"/>
        <v>52.199999999999989</v>
      </c>
      <c r="S65"/>
    </row>
    <row r="66" spans="2:19" ht="15" x14ac:dyDescent="0.25">
      <c r="B66" s="73">
        <v>16</v>
      </c>
      <c r="C66" s="74" t="s">
        <v>120</v>
      </c>
      <c r="D66" s="75" t="s">
        <v>237</v>
      </c>
      <c r="E66" s="75" t="str">
        <f t="shared" si="0"/>
        <v>Business AdminMast</v>
      </c>
      <c r="F66" s="76">
        <v>3.16</v>
      </c>
      <c r="G66" s="76">
        <v>218.1</v>
      </c>
      <c r="H66" s="76">
        <v>186.9</v>
      </c>
      <c r="I66" s="76">
        <f t="shared" si="1"/>
        <v>31.199999999999989</v>
      </c>
      <c r="S66"/>
    </row>
    <row r="67" spans="2:19" ht="15" x14ac:dyDescent="0.25">
      <c r="B67" s="73">
        <v>17</v>
      </c>
      <c r="C67" s="74" t="s">
        <v>121</v>
      </c>
      <c r="D67" s="75" t="s">
        <v>237</v>
      </c>
      <c r="E67" s="75" t="str">
        <f t="shared" si="0"/>
        <v>OptometryMast</v>
      </c>
      <c r="F67" s="76">
        <v>0</v>
      </c>
      <c r="G67" s="76">
        <v>211.1</v>
      </c>
      <c r="H67" s="76">
        <v>186.9</v>
      </c>
      <c r="I67" s="76">
        <f t="shared" si="1"/>
        <v>24.199999999999989</v>
      </c>
      <c r="S67"/>
    </row>
    <row r="68" spans="2:19" ht="15" x14ac:dyDescent="0.25">
      <c r="B68" s="73">
        <v>18</v>
      </c>
      <c r="C68" s="74" t="s">
        <v>122</v>
      </c>
      <c r="D68" s="75" t="s">
        <v>237</v>
      </c>
      <c r="E68" s="75" t="str">
        <f t="shared" si="0"/>
        <v>Teacher Ed PracticeMast</v>
      </c>
      <c r="F68" s="76">
        <v>0</v>
      </c>
      <c r="G68" s="76">
        <v>211.1</v>
      </c>
      <c r="H68" s="76">
        <v>186.9</v>
      </c>
      <c r="I68" s="76">
        <f t="shared" si="1"/>
        <v>24.199999999999989</v>
      </c>
      <c r="S68"/>
    </row>
    <row r="69" spans="2:19" ht="15" x14ac:dyDescent="0.25">
      <c r="B69" s="73">
        <v>19</v>
      </c>
      <c r="C69" s="74" t="s">
        <v>123</v>
      </c>
      <c r="D69" s="75" t="s">
        <v>237</v>
      </c>
      <c r="E69" s="75" t="str">
        <f t="shared" si="0"/>
        <v>TechnologyMast</v>
      </c>
      <c r="F69" s="76">
        <v>5.84</v>
      </c>
      <c r="G69" s="76">
        <v>211.1</v>
      </c>
      <c r="H69" s="76">
        <v>186.9</v>
      </c>
      <c r="I69" s="76">
        <f t="shared" si="1"/>
        <v>24.199999999999989</v>
      </c>
      <c r="S69"/>
    </row>
    <row r="70" spans="2:19" ht="15" x14ac:dyDescent="0.25">
      <c r="B70" s="73">
        <v>20</v>
      </c>
      <c r="C70" s="74" t="s">
        <v>124</v>
      </c>
      <c r="D70" s="75" t="s">
        <v>237</v>
      </c>
      <c r="E70" s="75" t="str">
        <f t="shared" si="0"/>
        <v>NursingMast</v>
      </c>
      <c r="F70" s="76">
        <v>2.72</v>
      </c>
      <c r="G70" s="76">
        <v>239.1</v>
      </c>
      <c r="H70" s="76">
        <v>186.9</v>
      </c>
      <c r="I70" s="76">
        <f t="shared" si="1"/>
        <v>52.199999999999989</v>
      </c>
      <c r="S70"/>
    </row>
    <row r="71" spans="2:19" ht="15" x14ac:dyDescent="0.25">
      <c r="B71" s="73">
        <v>21</v>
      </c>
      <c r="C71" s="74" t="s">
        <v>125</v>
      </c>
      <c r="D71" s="75" t="s">
        <v>237</v>
      </c>
      <c r="E71" s="75" t="str">
        <f t="shared" si="0"/>
        <v>Developmental EdMast</v>
      </c>
      <c r="F71" s="76">
        <v>0</v>
      </c>
      <c r="G71" s="76">
        <v>211.1</v>
      </c>
      <c r="H71" s="76">
        <v>186.9</v>
      </c>
      <c r="I71" s="76">
        <f t="shared" si="1"/>
        <v>24.199999999999989</v>
      </c>
      <c r="S71"/>
    </row>
    <row r="72" spans="2:19" ht="15" x14ac:dyDescent="0.25">
      <c r="B72" s="73">
        <v>1</v>
      </c>
      <c r="C72" s="74" t="s">
        <v>106</v>
      </c>
      <c r="D72" s="75" t="s">
        <v>238</v>
      </c>
      <c r="E72" s="75" t="str">
        <f t="shared" si="0"/>
        <v>Liberal ArtsDoct</v>
      </c>
      <c r="F72" s="76">
        <v>14.73</v>
      </c>
      <c r="G72" s="76">
        <v>211.1</v>
      </c>
      <c r="H72" s="76">
        <v>186.9</v>
      </c>
      <c r="I72" s="76">
        <f t="shared" si="1"/>
        <v>24.199999999999989</v>
      </c>
      <c r="S72"/>
    </row>
    <row r="73" spans="2:19" ht="15" x14ac:dyDescent="0.25">
      <c r="B73" s="73">
        <v>2</v>
      </c>
      <c r="C73" s="74" t="s">
        <v>107</v>
      </c>
      <c r="D73" s="75" t="s">
        <v>238</v>
      </c>
      <c r="E73" s="75" t="str">
        <f t="shared" si="0"/>
        <v>ScienceDoct</v>
      </c>
      <c r="F73" s="76">
        <v>21.74</v>
      </c>
      <c r="G73" s="76">
        <v>211.1</v>
      </c>
      <c r="H73" s="76">
        <v>186.9</v>
      </c>
      <c r="I73" s="76">
        <f t="shared" si="1"/>
        <v>24.199999999999989</v>
      </c>
      <c r="S73"/>
    </row>
    <row r="74" spans="2:19" ht="15" x14ac:dyDescent="0.25">
      <c r="B74" s="73">
        <v>3</v>
      </c>
      <c r="C74" s="74" t="s">
        <v>108</v>
      </c>
      <c r="D74" s="75" t="s">
        <v>238</v>
      </c>
      <c r="E74" s="75" t="str">
        <f t="shared" ref="E74:E113" si="2">CONCATENATE(C74,D74)</f>
        <v>Fine ArtsDoct</v>
      </c>
      <c r="F74" s="76">
        <v>10.1</v>
      </c>
      <c r="G74" s="76">
        <v>211.1</v>
      </c>
      <c r="H74" s="76">
        <v>186.9</v>
      </c>
      <c r="I74" s="76">
        <f t="shared" ref="I74:I113" si="3">G74-H74</f>
        <v>24.199999999999989</v>
      </c>
      <c r="S74"/>
    </row>
    <row r="75" spans="2:19" ht="15" x14ac:dyDescent="0.25">
      <c r="B75" s="73">
        <v>4</v>
      </c>
      <c r="C75" s="74" t="s">
        <v>109</v>
      </c>
      <c r="D75" s="75" t="s">
        <v>238</v>
      </c>
      <c r="E75" s="75" t="str">
        <f t="shared" si="2"/>
        <v>Teacher EdDoct</v>
      </c>
      <c r="F75" s="76">
        <v>7.82</v>
      </c>
      <c r="G75" s="76">
        <v>211.1</v>
      </c>
      <c r="H75" s="76">
        <v>186.9</v>
      </c>
      <c r="I75" s="76">
        <f t="shared" si="3"/>
        <v>24.199999999999989</v>
      </c>
      <c r="S75"/>
    </row>
    <row r="76" spans="2:19" ht="15" x14ac:dyDescent="0.25">
      <c r="B76" s="73">
        <v>5</v>
      </c>
      <c r="C76" s="74" t="s">
        <v>110</v>
      </c>
      <c r="D76" s="75" t="s">
        <v>238</v>
      </c>
      <c r="E76" s="75" t="str">
        <f t="shared" si="2"/>
        <v>AgricultureDoct</v>
      </c>
      <c r="F76" s="76">
        <v>14.47</v>
      </c>
      <c r="G76" s="76">
        <v>211.1</v>
      </c>
      <c r="H76" s="76">
        <v>186.9</v>
      </c>
      <c r="I76" s="76">
        <f t="shared" si="3"/>
        <v>24.199999999999989</v>
      </c>
      <c r="S76"/>
    </row>
    <row r="77" spans="2:19" ht="15" x14ac:dyDescent="0.25">
      <c r="B77" s="73">
        <v>6</v>
      </c>
      <c r="C77" s="74" t="s">
        <v>111</v>
      </c>
      <c r="D77" s="75" t="s">
        <v>238</v>
      </c>
      <c r="E77" s="75" t="str">
        <f t="shared" si="2"/>
        <v>EngineeringDoct</v>
      </c>
      <c r="F77" s="76">
        <v>18.79</v>
      </c>
      <c r="G77" s="76">
        <v>211.1</v>
      </c>
      <c r="H77" s="76">
        <v>186.9</v>
      </c>
      <c r="I77" s="76">
        <f t="shared" si="3"/>
        <v>24.199999999999989</v>
      </c>
      <c r="S77"/>
    </row>
    <row r="78" spans="2:19" ht="15" x14ac:dyDescent="0.25">
      <c r="B78" s="73">
        <v>7</v>
      </c>
      <c r="C78" s="74" t="s">
        <v>112</v>
      </c>
      <c r="D78" s="75" t="s">
        <v>238</v>
      </c>
      <c r="E78" s="75" t="str">
        <f t="shared" si="2"/>
        <v>Home EconomicsDoct</v>
      </c>
      <c r="F78" s="76">
        <v>14.04</v>
      </c>
      <c r="G78" s="76">
        <v>218.1</v>
      </c>
      <c r="H78" s="76">
        <v>186.9</v>
      </c>
      <c r="I78" s="76">
        <f t="shared" si="3"/>
        <v>31.199999999999989</v>
      </c>
      <c r="S78"/>
    </row>
    <row r="79" spans="2:19" ht="15" x14ac:dyDescent="0.25">
      <c r="B79" s="73">
        <v>8</v>
      </c>
      <c r="C79" s="74" t="s">
        <v>113</v>
      </c>
      <c r="D79" s="75" t="s">
        <v>238</v>
      </c>
      <c r="E79" s="75" t="str">
        <f t="shared" si="2"/>
        <v>LawDoct</v>
      </c>
      <c r="F79" s="76">
        <v>0</v>
      </c>
      <c r="G79" s="76">
        <v>211.1</v>
      </c>
      <c r="H79" s="76">
        <v>186.9</v>
      </c>
      <c r="I79" s="76">
        <f t="shared" si="3"/>
        <v>24.199999999999989</v>
      </c>
      <c r="S79"/>
    </row>
    <row r="80" spans="2:19" ht="15" x14ac:dyDescent="0.25">
      <c r="B80" s="73">
        <v>9</v>
      </c>
      <c r="C80" s="74" t="s">
        <v>114</v>
      </c>
      <c r="D80" s="75" t="s">
        <v>238</v>
      </c>
      <c r="E80" s="75" t="str">
        <f t="shared" si="2"/>
        <v>Social ServicesDoct</v>
      </c>
      <c r="F80" s="76">
        <v>29.07</v>
      </c>
      <c r="G80" s="76">
        <v>211.1</v>
      </c>
      <c r="H80" s="76">
        <v>186.9</v>
      </c>
      <c r="I80" s="76">
        <f t="shared" si="3"/>
        <v>24.199999999999989</v>
      </c>
      <c r="S80"/>
    </row>
    <row r="81" spans="2:19" ht="15" x14ac:dyDescent="0.25">
      <c r="B81" s="73">
        <v>10</v>
      </c>
      <c r="C81" s="74" t="s">
        <v>115</v>
      </c>
      <c r="D81" s="75" t="s">
        <v>238</v>
      </c>
      <c r="E81" s="75" t="str">
        <f t="shared" si="2"/>
        <v>Library ServicesDoct</v>
      </c>
      <c r="F81" s="76">
        <v>26.48</v>
      </c>
      <c r="G81" s="76">
        <v>211.1</v>
      </c>
      <c r="H81" s="76">
        <v>186.9</v>
      </c>
      <c r="I81" s="76">
        <f t="shared" si="3"/>
        <v>24.199999999999989</v>
      </c>
      <c r="S81"/>
    </row>
    <row r="82" spans="2:19" ht="15" x14ac:dyDescent="0.25">
      <c r="B82" s="73">
        <v>11</v>
      </c>
      <c r="C82" s="74" t="s">
        <v>126</v>
      </c>
      <c r="D82" s="75" t="s">
        <v>238</v>
      </c>
      <c r="E82" s="75" t="str">
        <f>CONCATENATE(C82,D82)</f>
        <v>Veterinary MedicineDoct</v>
      </c>
      <c r="F82" s="76">
        <v>0</v>
      </c>
      <c r="G82" s="76">
        <v>211.1</v>
      </c>
      <c r="H82" s="76">
        <v>186.9</v>
      </c>
      <c r="I82" s="76">
        <f>G82-H82</f>
        <v>24.199999999999989</v>
      </c>
      <c r="S82"/>
    </row>
    <row r="83" spans="2:19" ht="15" x14ac:dyDescent="0.25">
      <c r="B83" s="73">
        <v>12</v>
      </c>
      <c r="C83" s="74" t="s">
        <v>116</v>
      </c>
      <c r="D83" s="75" t="s">
        <v>238</v>
      </c>
      <c r="E83" s="75" t="str">
        <f t="shared" si="2"/>
        <v>Vocational TrainingDoct</v>
      </c>
      <c r="F83" s="76">
        <v>0</v>
      </c>
      <c r="G83" s="76">
        <v>211.1</v>
      </c>
      <c r="H83" s="76">
        <v>186.9</v>
      </c>
      <c r="I83" s="76">
        <f t="shared" si="3"/>
        <v>24.199999999999989</v>
      </c>
      <c r="S83"/>
    </row>
    <row r="84" spans="2:19" ht="15" x14ac:dyDescent="0.25">
      <c r="B84" s="73">
        <v>13</v>
      </c>
      <c r="C84" s="74" t="s">
        <v>117</v>
      </c>
      <c r="D84" s="75" t="s">
        <v>238</v>
      </c>
      <c r="E84" s="75" t="str">
        <f t="shared" si="2"/>
        <v>Physical TrainingDoct</v>
      </c>
      <c r="F84" s="76">
        <v>0</v>
      </c>
      <c r="G84" s="76">
        <v>235.1</v>
      </c>
      <c r="H84" s="76">
        <v>186.9</v>
      </c>
      <c r="I84" s="76">
        <f t="shared" si="3"/>
        <v>48.199999999999989</v>
      </c>
      <c r="S84"/>
    </row>
    <row r="85" spans="2:19" ht="15" x14ac:dyDescent="0.25">
      <c r="B85" s="73">
        <v>14</v>
      </c>
      <c r="C85" s="74" t="s">
        <v>118</v>
      </c>
      <c r="D85" s="75" t="s">
        <v>238</v>
      </c>
      <c r="E85" s="75" t="str">
        <f t="shared" si="2"/>
        <v>Health ServicesDoct</v>
      </c>
      <c r="F85" s="76">
        <v>9.1999999999999993</v>
      </c>
      <c r="G85" s="76">
        <v>235.1</v>
      </c>
      <c r="H85" s="76">
        <v>186.9</v>
      </c>
      <c r="I85" s="76">
        <f t="shared" si="3"/>
        <v>48.199999999999989</v>
      </c>
      <c r="S85"/>
    </row>
    <row r="86" spans="2:19" ht="15" x14ac:dyDescent="0.25">
      <c r="B86" s="73">
        <v>15</v>
      </c>
      <c r="C86" s="74" t="s">
        <v>119</v>
      </c>
      <c r="D86" s="75" t="s">
        <v>238</v>
      </c>
      <c r="E86" s="75" t="str">
        <f t="shared" si="2"/>
        <v>PharmacyDoct</v>
      </c>
      <c r="F86" s="76">
        <v>52.25</v>
      </c>
      <c r="G86" s="76">
        <v>239.1</v>
      </c>
      <c r="H86" s="76">
        <v>186.9</v>
      </c>
      <c r="I86" s="76">
        <f t="shared" si="3"/>
        <v>52.199999999999989</v>
      </c>
      <c r="S86"/>
    </row>
    <row r="87" spans="2:19" ht="15" x14ac:dyDescent="0.25">
      <c r="B87" s="73">
        <v>16</v>
      </c>
      <c r="C87" s="74" t="s">
        <v>120</v>
      </c>
      <c r="D87" s="75" t="s">
        <v>238</v>
      </c>
      <c r="E87" s="75" t="str">
        <f t="shared" si="2"/>
        <v>Business AdminDoct</v>
      </c>
      <c r="F87" s="76">
        <v>38.06</v>
      </c>
      <c r="G87" s="76">
        <v>218.1</v>
      </c>
      <c r="H87" s="76">
        <v>186.9</v>
      </c>
      <c r="I87" s="76">
        <f t="shared" si="3"/>
        <v>31.199999999999989</v>
      </c>
      <c r="S87"/>
    </row>
    <row r="88" spans="2:19" ht="15" x14ac:dyDescent="0.25">
      <c r="B88" s="73">
        <v>17</v>
      </c>
      <c r="C88" s="74" t="s">
        <v>121</v>
      </c>
      <c r="D88" s="75" t="s">
        <v>238</v>
      </c>
      <c r="E88" s="75" t="str">
        <f t="shared" si="2"/>
        <v>OptometryDoct</v>
      </c>
      <c r="F88" s="76">
        <v>0</v>
      </c>
      <c r="G88" s="76">
        <v>211.1</v>
      </c>
      <c r="H88" s="76">
        <v>186.9</v>
      </c>
      <c r="I88" s="76">
        <f t="shared" si="3"/>
        <v>24.199999999999989</v>
      </c>
      <c r="S88"/>
    </row>
    <row r="89" spans="2:19" ht="15" x14ac:dyDescent="0.25">
      <c r="B89" s="73">
        <v>18</v>
      </c>
      <c r="C89" s="74" t="s">
        <v>122</v>
      </c>
      <c r="D89" s="75" t="s">
        <v>238</v>
      </c>
      <c r="E89" s="75" t="str">
        <f t="shared" si="2"/>
        <v>Teacher Ed PracticeDoct</v>
      </c>
      <c r="F89" s="76">
        <v>0</v>
      </c>
      <c r="G89" s="76">
        <v>211.1</v>
      </c>
      <c r="H89" s="76">
        <v>186.9</v>
      </c>
      <c r="I89" s="76">
        <f t="shared" si="3"/>
        <v>24.199999999999989</v>
      </c>
      <c r="S89"/>
    </row>
    <row r="90" spans="2:19" ht="15" x14ac:dyDescent="0.25">
      <c r="B90" s="73">
        <v>19</v>
      </c>
      <c r="C90" s="74" t="s">
        <v>123</v>
      </c>
      <c r="D90" s="75" t="s">
        <v>238</v>
      </c>
      <c r="E90" s="75" t="str">
        <f t="shared" si="2"/>
        <v>TechnologyDoct</v>
      </c>
      <c r="F90" s="76">
        <v>15.77</v>
      </c>
      <c r="G90" s="76">
        <v>211.1</v>
      </c>
      <c r="H90" s="76">
        <v>186.9</v>
      </c>
      <c r="I90" s="76">
        <f t="shared" si="3"/>
        <v>24.199999999999989</v>
      </c>
      <c r="S90"/>
    </row>
    <row r="91" spans="2:19" ht="15" x14ac:dyDescent="0.25">
      <c r="B91" s="73">
        <v>20</v>
      </c>
      <c r="C91" s="74" t="s">
        <v>124</v>
      </c>
      <c r="D91" s="75" t="s">
        <v>238</v>
      </c>
      <c r="E91" s="75" t="str">
        <f t="shared" si="2"/>
        <v>NursingDoct</v>
      </c>
      <c r="F91" s="76">
        <v>9.17</v>
      </c>
      <c r="G91" s="76">
        <v>239.1</v>
      </c>
      <c r="H91" s="76">
        <v>186.9</v>
      </c>
      <c r="I91" s="76">
        <f t="shared" si="3"/>
        <v>52.199999999999989</v>
      </c>
      <c r="S91"/>
    </row>
    <row r="92" spans="2:19" ht="15" x14ac:dyDescent="0.25">
      <c r="B92" s="73">
        <v>21</v>
      </c>
      <c r="C92" s="74" t="s">
        <v>125</v>
      </c>
      <c r="D92" s="75" t="s">
        <v>238</v>
      </c>
      <c r="E92" s="75" t="str">
        <f t="shared" si="2"/>
        <v>Developmental EdDoct</v>
      </c>
      <c r="F92" s="76">
        <v>0</v>
      </c>
      <c r="G92" s="76">
        <v>211.1</v>
      </c>
      <c r="H92" s="76">
        <v>186.9</v>
      </c>
      <c r="I92" s="76">
        <f t="shared" si="3"/>
        <v>24.199999999999989</v>
      </c>
      <c r="S92"/>
    </row>
    <row r="93" spans="2:19" ht="15" x14ac:dyDescent="0.25">
      <c r="B93" s="73">
        <v>1</v>
      </c>
      <c r="C93" s="74" t="s">
        <v>106</v>
      </c>
      <c r="D93" s="78" t="s">
        <v>105</v>
      </c>
      <c r="E93" s="75" t="str">
        <f t="shared" si="2"/>
        <v>Liberal ArtsSpecial Prof</v>
      </c>
      <c r="F93" s="76">
        <v>0</v>
      </c>
      <c r="G93" s="76">
        <v>211.1</v>
      </c>
      <c r="H93" s="76">
        <v>186.9</v>
      </c>
      <c r="I93" s="76">
        <f t="shared" si="3"/>
        <v>24.199999999999989</v>
      </c>
      <c r="S93"/>
    </row>
    <row r="94" spans="2:19" ht="15" x14ac:dyDescent="0.25">
      <c r="B94" s="73">
        <v>2</v>
      </c>
      <c r="C94" s="74" t="s">
        <v>107</v>
      </c>
      <c r="D94" s="78" t="s">
        <v>105</v>
      </c>
      <c r="E94" s="75" t="str">
        <f t="shared" si="2"/>
        <v>ScienceSpecial Prof</v>
      </c>
      <c r="F94" s="76">
        <v>0</v>
      </c>
      <c r="G94" s="76">
        <v>211.1</v>
      </c>
      <c r="H94" s="76">
        <v>186.9</v>
      </c>
      <c r="I94" s="76">
        <f t="shared" si="3"/>
        <v>24.199999999999989</v>
      </c>
      <c r="S94"/>
    </row>
    <row r="95" spans="2:19" ht="15" x14ac:dyDescent="0.25">
      <c r="B95" s="73">
        <v>3</v>
      </c>
      <c r="C95" s="74" t="s">
        <v>108</v>
      </c>
      <c r="D95" s="78" t="s">
        <v>105</v>
      </c>
      <c r="E95" s="75" t="str">
        <f t="shared" si="2"/>
        <v>Fine ArtsSpecial Prof</v>
      </c>
      <c r="F95" s="76">
        <v>0</v>
      </c>
      <c r="G95" s="76">
        <v>211.1</v>
      </c>
      <c r="H95" s="76">
        <v>186.9</v>
      </c>
      <c r="I95" s="76">
        <f t="shared" si="3"/>
        <v>24.199999999999989</v>
      </c>
      <c r="S95"/>
    </row>
    <row r="96" spans="2:19" ht="15" x14ac:dyDescent="0.25">
      <c r="B96" s="73">
        <v>4</v>
      </c>
      <c r="C96" s="74" t="s">
        <v>109</v>
      </c>
      <c r="D96" s="78" t="s">
        <v>105</v>
      </c>
      <c r="E96" s="75" t="str">
        <f t="shared" si="2"/>
        <v>Teacher EdSpecial Prof</v>
      </c>
      <c r="F96" s="76">
        <v>0</v>
      </c>
      <c r="G96" s="76">
        <v>211.1</v>
      </c>
      <c r="H96" s="76">
        <v>186.9</v>
      </c>
      <c r="I96" s="76">
        <f t="shared" si="3"/>
        <v>24.199999999999989</v>
      </c>
      <c r="S96"/>
    </row>
    <row r="97" spans="2:19" ht="15" x14ac:dyDescent="0.25">
      <c r="B97" s="73">
        <v>5</v>
      </c>
      <c r="C97" s="74" t="s">
        <v>110</v>
      </c>
      <c r="D97" s="78" t="s">
        <v>105</v>
      </c>
      <c r="E97" s="75" t="str">
        <f t="shared" si="2"/>
        <v>AgricultureSpecial Prof</v>
      </c>
      <c r="F97" s="76">
        <v>0</v>
      </c>
      <c r="G97" s="76">
        <v>211.1</v>
      </c>
      <c r="H97" s="76">
        <v>186.9</v>
      </c>
      <c r="I97" s="76">
        <f t="shared" si="3"/>
        <v>24.199999999999989</v>
      </c>
      <c r="S97"/>
    </row>
    <row r="98" spans="2:19" ht="15" x14ac:dyDescent="0.25">
      <c r="B98" s="73">
        <v>6</v>
      </c>
      <c r="C98" s="74" t="s">
        <v>111</v>
      </c>
      <c r="D98" s="78" t="s">
        <v>105</v>
      </c>
      <c r="E98" s="75" t="str">
        <f t="shared" si="2"/>
        <v>EngineeringSpecial Prof</v>
      </c>
      <c r="F98" s="76">
        <v>0</v>
      </c>
      <c r="G98" s="76">
        <v>211.1</v>
      </c>
      <c r="H98" s="76">
        <v>186.9</v>
      </c>
      <c r="I98" s="76">
        <f t="shared" si="3"/>
        <v>24.199999999999989</v>
      </c>
      <c r="S98"/>
    </row>
    <row r="99" spans="2:19" ht="15" x14ac:dyDescent="0.25">
      <c r="B99" s="73">
        <v>7</v>
      </c>
      <c r="C99" s="74" t="s">
        <v>112</v>
      </c>
      <c r="D99" s="78" t="s">
        <v>105</v>
      </c>
      <c r="E99" s="75" t="str">
        <f t="shared" si="2"/>
        <v>Home EconomicsSpecial Prof</v>
      </c>
      <c r="F99" s="76">
        <v>0</v>
      </c>
      <c r="G99" s="76">
        <v>218.1</v>
      </c>
      <c r="H99" s="76">
        <v>186.9</v>
      </c>
      <c r="I99" s="76">
        <f t="shared" si="3"/>
        <v>31.199999999999989</v>
      </c>
      <c r="S99"/>
    </row>
    <row r="100" spans="2:19" ht="15" x14ac:dyDescent="0.25">
      <c r="B100" s="73">
        <v>8</v>
      </c>
      <c r="C100" s="74" t="s">
        <v>113</v>
      </c>
      <c r="D100" s="78" t="s">
        <v>105</v>
      </c>
      <c r="E100" s="75" t="str">
        <f t="shared" si="2"/>
        <v>LawSpecial Prof</v>
      </c>
      <c r="F100" s="76">
        <v>5.5</v>
      </c>
      <c r="G100" s="76">
        <v>211.1</v>
      </c>
      <c r="H100" s="76">
        <v>186.9</v>
      </c>
      <c r="I100" s="76">
        <f t="shared" si="3"/>
        <v>24.199999999999989</v>
      </c>
      <c r="S100"/>
    </row>
    <row r="101" spans="2:19" ht="15" x14ac:dyDescent="0.25">
      <c r="B101" s="73">
        <v>9</v>
      </c>
      <c r="C101" s="74" t="s">
        <v>114</v>
      </c>
      <c r="D101" s="78" t="s">
        <v>105</v>
      </c>
      <c r="E101" s="75" t="str">
        <f t="shared" si="2"/>
        <v>Social ServicesSpecial Prof</v>
      </c>
      <c r="F101" s="76">
        <v>0</v>
      </c>
      <c r="G101" s="76">
        <v>211.1</v>
      </c>
      <c r="H101" s="76">
        <v>186.9</v>
      </c>
      <c r="I101" s="76">
        <f t="shared" si="3"/>
        <v>24.199999999999989</v>
      </c>
      <c r="S101"/>
    </row>
    <row r="102" spans="2:19" ht="15" x14ac:dyDescent="0.25">
      <c r="B102" s="73">
        <v>10</v>
      </c>
      <c r="C102" s="74" t="s">
        <v>115</v>
      </c>
      <c r="D102" s="78" t="s">
        <v>105</v>
      </c>
      <c r="E102" s="75" t="str">
        <f t="shared" si="2"/>
        <v>Library ServicesSpecial Prof</v>
      </c>
      <c r="F102" s="76">
        <v>0</v>
      </c>
      <c r="G102" s="76">
        <v>211.1</v>
      </c>
      <c r="H102" s="76">
        <v>186.9</v>
      </c>
      <c r="I102" s="76">
        <f t="shared" si="3"/>
        <v>24.199999999999989</v>
      </c>
      <c r="S102"/>
    </row>
    <row r="103" spans="2:19" x14ac:dyDescent="0.2">
      <c r="B103" s="73">
        <v>11</v>
      </c>
      <c r="C103" s="74" t="s">
        <v>126</v>
      </c>
      <c r="D103" s="78" t="s">
        <v>105</v>
      </c>
      <c r="E103" s="75" t="str">
        <f>CONCATENATE(C103,D103)</f>
        <v>Veterinary MedicineSpecial Prof</v>
      </c>
      <c r="F103" s="76">
        <v>21.71</v>
      </c>
      <c r="G103" s="76">
        <v>211.1</v>
      </c>
      <c r="H103" s="76">
        <v>186.9</v>
      </c>
      <c r="I103" s="76">
        <f>G103-H103</f>
        <v>24.199999999999989</v>
      </c>
    </row>
    <row r="104" spans="2:19" ht="15" x14ac:dyDescent="0.25">
      <c r="B104" s="73">
        <v>12</v>
      </c>
      <c r="C104" s="74" t="s">
        <v>116</v>
      </c>
      <c r="D104" s="78" t="s">
        <v>105</v>
      </c>
      <c r="E104" s="75" t="str">
        <f t="shared" si="2"/>
        <v>Vocational TrainingSpecial Prof</v>
      </c>
      <c r="F104" s="76">
        <v>0</v>
      </c>
      <c r="G104" s="76">
        <v>211.1</v>
      </c>
      <c r="H104" s="76">
        <v>186.9</v>
      </c>
      <c r="I104" s="76">
        <f t="shared" si="3"/>
        <v>24.199999999999989</v>
      </c>
      <c r="S104"/>
    </row>
    <row r="105" spans="2:19" ht="15" x14ac:dyDescent="0.25">
      <c r="B105" s="73">
        <v>13</v>
      </c>
      <c r="C105" s="74" t="s">
        <v>117</v>
      </c>
      <c r="D105" s="78" t="s">
        <v>105</v>
      </c>
      <c r="E105" s="75" t="str">
        <f t="shared" si="2"/>
        <v>Physical TrainingSpecial Prof</v>
      </c>
      <c r="F105" s="76">
        <v>0</v>
      </c>
      <c r="G105" s="76">
        <v>235.1</v>
      </c>
      <c r="H105" s="76">
        <v>186.9</v>
      </c>
      <c r="I105" s="76">
        <f t="shared" si="3"/>
        <v>48.199999999999989</v>
      </c>
      <c r="S105"/>
    </row>
    <row r="106" spans="2:19" ht="15" x14ac:dyDescent="0.25">
      <c r="B106" s="73">
        <v>14</v>
      </c>
      <c r="C106" s="74" t="s">
        <v>118</v>
      </c>
      <c r="D106" s="78" t="s">
        <v>105</v>
      </c>
      <c r="E106" s="75" t="str">
        <f t="shared" si="2"/>
        <v>Health ServicesSpecial Prof</v>
      </c>
      <c r="F106" s="76">
        <v>3.28</v>
      </c>
      <c r="G106" s="76">
        <v>235.1</v>
      </c>
      <c r="H106" s="76">
        <v>186.9</v>
      </c>
      <c r="I106" s="76">
        <f t="shared" si="3"/>
        <v>48.199999999999989</v>
      </c>
      <c r="S106"/>
    </row>
    <row r="107" spans="2:19" x14ac:dyDescent="0.2">
      <c r="B107" s="73">
        <v>15</v>
      </c>
      <c r="C107" s="74" t="s">
        <v>119</v>
      </c>
      <c r="D107" s="78" t="s">
        <v>105</v>
      </c>
      <c r="E107" s="75" t="str">
        <f t="shared" si="2"/>
        <v>PharmacySpecial Prof</v>
      </c>
      <c r="F107" s="76">
        <v>4.67</v>
      </c>
      <c r="G107" s="76">
        <v>239.1</v>
      </c>
      <c r="H107" s="76">
        <v>186.9</v>
      </c>
      <c r="I107" s="76">
        <f t="shared" si="3"/>
        <v>52.199999999999989</v>
      </c>
    </row>
    <row r="108" spans="2:19" x14ac:dyDescent="0.2">
      <c r="B108" s="73">
        <v>16</v>
      </c>
      <c r="C108" s="74" t="s">
        <v>120</v>
      </c>
      <c r="D108" s="78" t="s">
        <v>105</v>
      </c>
      <c r="E108" s="75" t="str">
        <f t="shared" si="2"/>
        <v>Business AdminSpecial Prof</v>
      </c>
      <c r="F108" s="76">
        <v>0</v>
      </c>
      <c r="G108" s="76">
        <v>218.1</v>
      </c>
      <c r="H108" s="76">
        <v>186.9</v>
      </c>
      <c r="I108" s="76">
        <f t="shared" si="3"/>
        <v>31.199999999999989</v>
      </c>
    </row>
    <row r="109" spans="2:19" x14ac:dyDescent="0.2">
      <c r="B109" s="73">
        <v>17</v>
      </c>
      <c r="C109" s="74" t="s">
        <v>121</v>
      </c>
      <c r="D109" s="78" t="s">
        <v>105</v>
      </c>
      <c r="E109" s="75" t="str">
        <f t="shared" si="2"/>
        <v>OptometrySpecial Prof</v>
      </c>
      <c r="F109" s="76">
        <v>5.17</v>
      </c>
      <c r="G109" s="76">
        <v>211.1</v>
      </c>
      <c r="H109" s="76">
        <v>186.9</v>
      </c>
      <c r="I109" s="76">
        <f t="shared" si="3"/>
        <v>24.199999999999989</v>
      </c>
    </row>
    <row r="110" spans="2:19" x14ac:dyDescent="0.2">
      <c r="B110" s="73">
        <v>18</v>
      </c>
      <c r="C110" s="74" t="s">
        <v>122</v>
      </c>
      <c r="D110" s="78" t="s">
        <v>105</v>
      </c>
      <c r="E110" s="75" t="str">
        <f t="shared" si="2"/>
        <v>Teacher Ed PracticeSpecial Prof</v>
      </c>
      <c r="F110" s="76">
        <v>0</v>
      </c>
      <c r="G110" s="76">
        <v>211.1</v>
      </c>
      <c r="H110" s="76">
        <v>186.9</v>
      </c>
      <c r="I110" s="76">
        <f t="shared" si="3"/>
        <v>24.199999999999989</v>
      </c>
    </row>
    <row r="111" spans="2:19" x14ac:dyDescent="0.2">
      <c r="B111" s="73">
        <v>19</v>
      </c>
      <c r="C111" s="74" t="s">
        <v>123</v>
      </c>
      <c r="D111" s="78" t="s">
        <v>105</v>
      </c>
      <c r="E111" s="75" t="str">
        <f t="shared" si="2"/>
        <v>TechnologySpecial Prof</v>
      </c>
      <c r="F111" s="76">
        <v>0</v>
      </c>
      <c r="G111" s="76">
        <v>211.1</v>
      </c>
      <c r="H111" s="76">
        <v>186.9</v>
      </c>
      <c r="I111" s="76">
        <f t="shared" si="3"/>
        <v>24.199999999999989</v>
      </c>
    </row>
    <row r="112" spans="2:19" x14ac:dyDescent="0.2">
      <c r="B112" s="73">
        <v>20</v>
      </c>
      <c r="C112" s="74" t="s">
        <v>124</v>
      </c>
      <c r="D112" s="78" t="s">
        <v>105</v>
      </c>
      <c r="E112" s="75" t="str">
        <f t="shared" si="2"/>
        <v>NursingSpecial Prof</v>
      </c>
      <c r="F112" s="76">
        <v>0</v>
      </c>
      <c r="G112" s="76">
        <v>239.1</v>
      </c>
      <c r="H112" s="76">
        <v>186.9</v>
      </c>
      <c r="I112" s="76">
        <f t="shared" si="3"/>
        <v>52.199999999999989</v>
      </c>
    </row>
    <row r="113" spans="2:9" x14ac:dyDescent="0.2">
      <c r="B113" s="73">
        <v>21</v>
      </c>
      <c r="C113" s="74" t="s">
        <v>125</v>
      </c>
      <c r="D113" s="78" t="s">
        <v>105</v>
      </c>
      <c r="E113" s="75" t="str">
        <f t="shared" si="2"/>
        <v>Developmental EdSpecial Prof</v>
      </c>
      <c r="F113" s="76">
        <v>0</v>
      </c>
      <c r="G113" s="76">
        <v>211.1</v>
      </c>
      <c r="H113" s="76">
        <v>186.9</v>
      </c>
      <c r="I113" s="76">
        <f t="shared" si="3"/>
        <v>24.199999999999989</v>
      </c>
    </row>
  </sheetData>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7" tint="0.39997558519241921"/>
  </sheetPr>
  <dimension ref="A1:A7"/>
  <sheetViews>
    <sheetView workbookViewId="0">
      <selection activeCell="I1" sqref="I1:U1"/>
    </sheetView>
  </sheetViews>
  <sheetFormatPr defaultRowHeight="15" x14ac:dyDescent="0.25"/>
  <sheetData>
    <row r="1" spans="1:1" x14ac:dyDescent="0.25">
      <c r="A1" s="1" t="s">
        <v>244</v>
      </c>
    </row>
    <row r="2" spans="1:1" x14ac:dyDescent="0.25">
      <c r="A2" t="s">
        <v>245</v>
      </c>
    </row>
    <row r="3" spans="1:1" x14ac:dyDescent="0.25">
      <c r="A3" t="s">
        <v>246</v>
      </c>
    </row>
    <row r="4" spans="1:1" x14ac:dyDescent="0.25">
      <c r="A4" t="s">
        <v>247</v>
      </c>
    </row>
    <row r="7" spans="1:1" x14ac:dyDescent="0.25">
      <c r="A7" t="s">
        <v>248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8A7B7-34BC-4CCA-82B1-05BE4F8DB60C}">
  <sheetPr>
    <tabColor theme="8" tint="-0.499984740745262"/>
  </sheetPr>
  <dimension ref="A1:J37"/>
  <sheetViews>
    <sheetView topLeftCell="A18" workbookViewId="0">
      <selection activeCell="C35" sqref="C35"/>
    </sheetView>
  </sheetViews>
  <sheetFormatPr defaultColWidth="8.7109375" defaultRowHeight="15" x14ac:dyDescent="0.25"/>
  <cols>
    <col min="1" max="1" width="20.7109375" customWidth="1"/>
    <col min="2" max="2" width="17.42578125" customWidth="1"/>
    <col min="3" max="7" width="14.7109375" customWidth="1"/>
    <col min="8" max="8" width="17.7109375" customWidth="1"/>
    <col min="10" max="10" width="9.5703125" bestFit="1" customWidth="1"/>
  </cols>
  <sheetData>
    <row r="1" spans="1:10" ht="27" customHeight="1" x14ac:dyDescent="0.25">
      <c r="A1" s="281" t="s">
        <v>254</v>
      </c>
    </row>
    <row r="3" spans="1:10" x14ac:dyDescent="0.25">
      <c r="A3" s="1" t="s">
        <v>255</v>
      </c>
    </row>
    <row r="5" spans="1:10" x14ac:dyDescent="0.25">
      <c r="A5" s="282" t="s">
        <v>256</v>
      </c>
      <c r="B5" s="282" t="s">
        <v>257</v>
      </c>
      <c r="C5" s="283" t="s">
        <v>13</v>
      </c>
      <c r="D5" s="283" t="s">
        <v>14</v>
      </c>
      <c r="E5" s="283" t="s">
        <v>15</v>
      </c>
      <c r="F5" s="283" t="s">
        <v>16</v>
      </c>
      <c r="G5" s="283" t="s">
        <v>17</v>
      </c>
      <c r="H5" s="283" t="s">
        <v>258</v>
      </c>
    </row>
    <row r="6" spans="1:10" x14ac:dyDescent="0.25">
      <c r="A6" s="343" t="s">
        <v>259</v>
      </c>
      <c r="B6" s="284" t="s">
        <v>18</v>
      </c>
      <c r="C6" s="285">
        <f>'Costs and Funding Summary'!F30+'Costs and Funding Summary'!F37</f>
        <v>0</v>
      </c>
      <c r="D6" s="285">
        <f>'Costs and Funding Summary'!G30+'Costs and Funding Summary'!G37</f>
        <v>0</v>
      </c>
      <c r="E6" s="285">
        <f>'Costs and Funding Summary'!H30+'Costs and Funding Summary'!H37</f>
        <v>0</v>
      </c>
      <c r="F6" s="285">
        <f>'Costs and Funding Summary'!I30+'Costs and Funding Summary'!I37</f>
        <v>0</v>
      </c>
      <c r="G6" s="285">
        <f>'Costs and Funding Summary'!J30+'Costs and Funding Summary'!J37</f>
        <v>0</v>
      </c>
      <c r="H6" s="286">
        <f>SUM(C6:G6)</f>
        <v>0</v>
      </c>
    </row>
    <row r="7" spans="1:10" x14ac:dyDescent="0.25">
      <c r="A7" s="343"/>
      <c r="B7" s="284" t="s">
        <v>260</v>
      </c>
      <c r="C7" s="285">
        <f>+'Costs and Funding Summary'!F43</f>
        <v>0</v>
      </c>
      <c r="D7" s="285">
        <f>+'Costs and Funding Summary'!G43</f>
        <v>0</v>
      </c>
      <c r="E7" s="285">
        <f>+'Costs and Funding Summary'!H43</f>
        <v>0</v>
      </c>
      <c r="F7" s="285">
        <f>+'Costs and Funding Summary'!I43</f>
        <v>0</v>
      </c>
      <c r="G7" s="285">
        <f>+'Costs and Funding Summary'!J43</f>
        <v>0</v>
      </c>
      <c r="H7" s="286">
        <f t="shared" ref="H7:H19" si="0">SUM(C7:G7)</f>
        <v>0</v>
      </c>
    </row>
    <row r="8" spans="1:10" x14ac:dyDescent="0.25">
      <c r="A8" s="344" t="s">
        <v>261</v>
      </c>
      <c r="B8" s="284" t="s">
        <v>18</v>
      </c>
      <c r="C8" s="285">
        <f>+'Costs and Funding Summary'!F58</f>
        <v>0</v>
      </c>
      <c r="D8" s="285">
        <f>+'Costs and Funding Summary'!G58</f>
        <v>0</v>
      </c>
      <c r="E8" s="285">
        <f>+'Costs and Funding Summary'!H58</f>
        <v>0</v>
      </c>
      <c r="F8" s="285">
        <f>+'Costs and Funding Summary'!I58</f>
        <v>0</v>
      </c>
      <c r="G8" s="285">
        <f>+'Costs and Funding Summary'!J58</f>
        <v>0</v>
      </c>
      <c r="H8" s="286">
        <f t="shared" si="0"/>
        <v>0</v>
      </c>
      <c r="J8" s="56"/>
    </row>
    <row r="9" spans="1:10" x14ac:dyDescent="0.25">
      <c r="A9" s="344"/>
      <c r="B9" s="284" t="s">
        <v>260</v>
      </c>
      <c r="C9" s="285">
        <f>+'Costs and Funding Summary'!F64</f>
        <v>0</v>
      </c>
      <c r="D9" s="285">
        <f>+'Costs and Funding Summary'!G64</f>
        <v>0</v>
      </c>
      <c r="E9" s="285">
        <f>+'Costs and Funding Summary'!H64</f>
        <v>0</v>
      </c>
      <c r="F9" s="285">
        <f>+'Costs and Funding Summary'!I64</f>
        <v>0</v>
      </c>
      <c r="G9" s="285">
        <f>+'Costs and Funding Summary'!J64</f>
        <v>0</v>
      </c>
      <c r="H9" s="286">
        <f t="shared" si="0"/>
        <v>0</v>
      </c>
    </row>
    <row r="10" spans="1:10" x14ac:dyDescent="0.25">
      <c r="A10" s="345" t="s">
        <v>262</v>
      </c>
      <c r="B10" s="284" t="s">
        <v>18</v>
      </c>
      <c r="C10" s="285">
        <f>'[1]Costs and Funding Summary'!F47</f>
        <v>0</v>
      </c>
      <c r="D10" s="285">
        <f>'[1]Costs and Funding Summary'!G47</f>
        <v>0</v>
      </c>
      <c r="E10" s="285">
        <f>'[1]Costs and Funding Summary'!H47</f>
        <v>0</v>
      </c>
      <c r="F10" s="285">
        <f>'[1]Costs and Funding Summary'!I47</f>
        <v>0</v>
      </c>
      <c r="G10" s="285">
        <f>'[1]Costs and Funding Summary'!J47</f>
        <v>0</v>
      </c>
      <c r="H10" s="286">
        <f>SUM(C10:G10)</f>
        <v>0</v>
      </c>
    </row>
    <row r="11" spans="1:10" x14ac:dyDescent="0.25">
      <c r="A11" s="345"/>
      <c r="B11" s="284" t="s">
        <v>260</v>
      </c>
      <c r="C11" s="285">
        <f>'Costs and Funding Summary'!F53</f>
        <v>0</v>
      </c>
      <c r="D11" s="285">
        <f>'Costs and Funding Summary'!G53</f>
        <v>0</v>
      </c>
      <c r="E11" s="285">
        <f>'Costs and Funding Summary'!H53</f>
        <v>0</v>
      </c>
      <c r="F11" s="285">
        <f>'Costs and Funding Summary'!I53</f>
        <v>0</v>
      </c>
      <c r="G11" s="285">
        <f>'Costs and Funding Summary'!J53</f>
        <v>0</v>
      </c>
      <c r="H11" s="286">
        <f>SUM(C11:G11)</f>
        <v>0</v>
      </c>
    </row>
    <row r="12" spans="1:10" x14ac:dyDescent="0.25">
      <c r="A12" s="345" t="s">
        <v>19</v>
      </c>
      <c r="B12" s="284" t="s">
        <v>18</v>
      </c>
      <c r="C12" s="285">
        <f>'Costs and Funding Summary'!F69</f>
        <v>0</v>
      </c>
      <c r="D12" s="285">
        <f>'Costs and Funding Summary'!G69</f>
        <v>0</v>
      </c>
      <c r="E12" s="285">
        <f>'Costs and Funding Summary'!H69</f>
        <v>0</v>
      </c>
      <c r="F12" s="285">
        <f>'Costs and Funding Summary'!I69</f>
        <v>0</v>
      </c>
      <c r="G12" s="285">
        <f>'Costs and Funding Summary'!J69</f>
        <v>0</v>
      </c>
      <c r="H12" s="286">
        <f>SUM(C12:G12)</f>
        <v>0</v>
      </c>
    </row>
    <row r="13" spans="1:10" x14ac:dyDescent="0.25">
      <c r="A13" s="345"/>
      <c r="B13" s="284" t="s">
        <v>260</v>
      </c>
      <c r="C13" s="285">
        <f>'Costs and Funding Summary'!F75</f>
        <v>0</v>
      </c>
      <c r="D13" s="285">
        <f>'Costs and Funding Summary'!G75</f>
        <v>0</v>
      </c>
      <c r="E13" s="285">
        <f>'Costs and Funding Summary'!H75</f>
        <v>0</v>
      </c>
      <c r="F13" s="285">
        <f>'Costs and Funding Summary'!I75</f>
        <v>0</v>
      </c>
      <c r="G13" s="285">
        <f>'Costs and Funding Summary'!J75</f>
        <v>0</v>
      </c>
      <c r="H13" s="286">
        <f>SUM(C13:G13)</f>
        <v>0</v>
      </c>
    </row>
    <row r="14" spans="1:10" ht="30" x14ac:dyDescent="0.25">
      <c r="A14" s="287" t="s">
        <v>20</v>
      </c>
      <c r="B14" s="284"/>
      <c r="C14" s="285">
        <f>'Costs and Funding Summary'!F80</f>
        <v>0</v>
      </c>
      <c r="D14" s="285">
        <f>'Costs and Funding Summary'!G80</f>
        <v>0</v>
      </c>
      <c r="E14" s="285">
        <f>'Costs and Funding Summary'!H80</f>
        <v>0</v>
      </c>
      <c r="F14" s="285">
        <f>'Costs and Funding Summary'!I80</f>
        <v>0</v>
      </c>
      <c r="G14" s="285">
        <f>'Costs and Funding Summary'!J80</f>
        <v>0</v>
      </c>
      <c r="H14" s="286">
        <f t="shared" si="0"/>
        <v>0</v>
      </c>
    </row>
    <row r="15" spans="1:10" x14ac:dyDescent="0.25">
      <c r="A15" s="288" t="s">
        <v>21</v>
      </c>
      <c r="B15" s="284"/>
      <c r="C15" s="285">
        <f>'Costs and Funding Summary'!F93+'Costs and Funding Summary'!F125</f>
        <v>0</v>
      </c>
      <c r="D15" s="285">
        <f>'Costs and Funding Summary'!G93+'Costs and Funding Summary'!G125</f>
        <v>0</v>
      </c>
      <c r="E15" s="285">
        <f>'Costs and Funding Summary'!H93+'Costs and Funding Summary'!H125</f>
        <v>0</v>
      </c>
      <c r="F15" s="285">
        <f>'Costs and Funding Summary'!I93+'Costs and Funding Summary'!I125</f>
        <v>0</v>
      </c>
      <c r="G15" s="285">
        <f>'Costs and Funding Summary'!J93+'Costs and Funding Summary'!J125</f>
        <v>0</v>
      </c>
      <c r="H15" s="289">
        <f t="shared" si="0"/>
        <v>0</v>
      </c>
      <c r="J15" s="290"/>
    </row>
    <row r="16" spans="1:10" ht="45" x14ac:dyDescent="0.25">
      <c r="A16" s="291" t="s">
        <v>22</v>
      </c>
      <c r="B16" s="284"/>
      <c r="C16" s="292">
        <f>'Costs and Funding Summary'!F102</f>
        <v>0</v>
      </c>
      <c r="D16" s="292">
        <f>'Costs and Funding Summary'!G102</f>
        <v>0</v>
      </c>
      <c r="E16" s="292">
        <f>'Costs and Funding Summary'!H102</f>
        <v>0</v>
      </c>
      <c r="F16" s="292">
        <f>'Costs and Funding Summary'!I102</f>
        <v>0</v>
      </c>
      <c r="G16" s="292">
        <f>'Costs and Funding Summary'!J102</f>
        <v>0</v>
      </c>
      <c r="H16" s="289">
        <f t="shared" si="0"/>
        <v>0</v>
      </c>
      <c r="J16" s="290"/>
    </row>
    <row r="17" spans="1:10" ht="17.25" x14ac:dyDescent="0.25">
      <c r="A17" s="288" t="s">
        <v>263</v>
      </c>
      <c r="B17" s="284"/>
      <c r="C17" s="285">
        <f>'Costs and Funding Summary'!F106+'Costs and Funding Summary'!F111</f>
        <v>0</v>
      </c>
      <c r="D17" s="285">
        <f>'Costs and Funding Summary'!G106+'Costs and Funding Summary'!G111</f>
        <v>0</v>
      </c>
      <c r="E17" s="285">
        <f>'Costs and Funding Summary'!H106+'Costs and Funding Summary'!H111</f>
        <v>0</v>
      </c>
      <c r="F17" s="285">
        <f>'Costs and Funding Summary'!I106+'Costs and Funding Summary'!I111</f>
        <v>0</v>
      </c>
      <c r="G17" s="285">
        <f>'Costs and Funding Summary'!J106+'Costs and Funding Summary'!J111</f>
        <v>0</v>
      </c>
      <c r="H17" s="289">
        <f t="shared" si="0"/>
        <v>0</v>
      </c>
      <c r="J17" s="290"/>
    </row>
    <row r="18" spans="1:10" x14ac:dyDescent="0.25">
      <c r="A18" s="288" t="s">
        <v>10</v>
      </c>
      <c r="B18" s="284"/>
      <c r="C18" s="285">
        <f>'Costs and Funding Summary'!F107+'Costs and Funding Summary'!F112</f>
        <v>0</v>
      </c>
      <c r="D18" s="285">
        <f>'Costs and Funding Summary'!G107+'Costs and Funding Summary'!G112</f>
        <v>0</v>
      </c>
      <c r="E18" s="285">
        <f>'Costs and Funding Summary'!H107+'Costs and Funding Summary'!H112</f>
        <v>0</v>
      </c>
      <c r="F18" s="285">
        <f>'Costs and Funding Summary'!I107+'Costs and Funding Summary'!I112</f>
        <v>0</v>
      </c>
      <c r="G18" s="285">
        <f>'Costs and Funding Summary'!J107+'Costs and Funding Summary'!J112</f>
        <v>0</v>
      </c>
      <c r="H18" s="289">
        <f t="shared" si="0"/>
        <v>0</v>
      </c>
      <c r="J18" s="290"/>
    </row>
    <row r="19" spans="1:10" x14ac:dyDescent="0.25">
      <c r="A19" s="288" t="s">
        <v>264</v>
      </c>
      <c r="B19" s="284"/>
      <c r="C19" s="285">
        <f>'Costs and Funding Summary'!F123</f>
        <v>0</v>
      </c>
      <c r="D19" s="285">
        <f>'Costs and Funding Summary'!G123</f>
        <v>0</v>
      </c>
      <c r="E19" s="285">
        <f>'Costs and Funding Summary'!H123</f>
        <v>0</v>
      </c>
      <c r="F19" s="285">
        <f>'Costs and Funding Summary'!I123</f>
        <v>0</v>
      </c>
      <c r="G19" s="285">
        <f>'Costs and Funding Summary'!J123</f>
        <v>0</v>
      </c>
      <c r="H19" s="289">
        <f t="shared" si="0"/>
        <v>0</v>
      </c>
    </row>
    <row r="20" spans="1:10" x14ac:dyDescent="0.25">
      <c r="A20" s="282" t="s">
        <v>258</v>
      </c>
      <c r="B20" s="282"/>
      <c r="C20" s="293">
        <f t="shared" ref="C20:H20" si="1">SUM(C6:C19)</f>
        <v>0</v>
      </c>
      <c r="D20" s="293">
        <f t="shared" si="1"/>
        <v>0</v>
      </c>
      <c r="E20" s="293">
        <f t="shared" si="1"/>
        <v>0</v>
      </c>
      <c r="F20" s="293">
        <f t="shared" si="1"/>
        <v>0</v>
      </c>
      <c r="G20" s="293">
        <f t="shared" si="1"/>
        <v>0</v>
      </c>
      <c r="H20" s="293">
        <f t="shared" si="1"/>
        <v>0</v>
      </c>
      <c r="I20" s="294"/>
    </row>
    <row r="21" spans="1:10" x14ac:dyDescent="0.25">
      <c r="A21" s="295" t="s">
        <v>265</v>
      </c>
    </row>
    <row r="22" spans="1:10" x14ac:dyDescent="0.25">
      <c r="A22" s="295" t="s">
        <v>266</v>
      </c>
    </row>
    <row r="24" spans="1:10" x14ac:dyDescent="0.25">
      <c r="A24" s="1" t="s">
        <v>267</v>
      </c>
    </row>
    <row r="26" spans="1:10" x14ac:dyDescent="0.25">
      <c r="A26" s="342" t="s">
        <v>268</v>
      </c>
      <c r="B26" s="342"/>
      <c r="C26" s="283" t="s">
        <v>13</v>
      </c>
      <c r="D26" s="283" t="s">
        <v>14</v>
      </c>
      <c r="E26" s="283" t="s">
        <v>15</v>
      </c>
      <c r="F26" s="283" t="s">
        <v>16</v>
      </c>
      <c r="G26" s="283" t="s">
        <v>17</v>
      </c>
      <c r="H26" s="283" t="s">
        <v>258</v>
      </c>
    </row>
    <row r="27" spans="1:10" ht="17.25" x14ac:dyDescent="0.25">
      <c r="A27" s="346" t="s">
        <v>269</v>
      </c>
      <c r="B27" s="347"/>
      <c r="C27" s="296">
        <f>'[1]Costs and Funding Summary'!F9</f>
        <v>0</v>
      </c>
      <c r="D27" s="285">
        <f>'[1]Costs and Funding Summary'!G8</f>
        <v>0</v>
      </c>
      <c r="E27" s="285">
        <f>'Costs and Funding Summary'!H8</f>
        <v>0</v>
      </c>
      <c r="F27" s="285">
        <f>'Costs and Funding Summary'!I8</f>
        <v>0</v>
      </c>
      <c r="G27" s="285">
        <f>'Costs and Funding Summary'!J8</f>
        <v>0</v>
      </c>
      <c r="H27" s="297">
        <f>SUM(E27:G27)</f>
        <v>0</v>
      </c>
    </row>
    <row r="28" spans="1:10" x14ac:dyDescent="0.25">
      <c r="A28" s="348" t="s">
        <v>270</v>
      </c>
      <c r="B28" s="348"/>
      <c r="C28" s="296">
        <f>'Costs and Funding Summary'!F10</f>
        <v>0</v>
      </c>
      <c r="D28" s="296">
        <f>'Costs and Funding Summary'!G10</f>
        <v>0</v>
      </c>
      <c r="E28" s="296">
        <f>'Costs and Funding Summary'!H10</f>
        <v>0</v>
      </c>
      <c r="F28" s="296">
        <f>'Costs and Funding Summary'!I10</f>
        <v>0</v>
      </c>
      <c r="G28" s="296">
        <f>'Costs and Funding Summary'!J10</f>
        <v>0</v>
      </c>
      <c r="H28" s="297">
        <f>SUM(C28:G28)</f>
        <v>0</v>
      </c>
    </row>
    <row r="29" spans="1:10" x14ac:dyDescent="0.25">
      <c r="A29" s="348" t="s">
        <v>271</v>
      </c>
      <c r="B29" s="348"/>
      <c r="C29" s="285">
        <f>+'Costs and Funding Summary'!F6</f>
        <v>0</v>
      </c>
      <c r="D29" s="285">
        <f>+'Costs and Funding Summary'!G6</f>
        <v>0</v>
      </c>
      <c r="E29" s="285">
        <f>+'Costs and Funding Summary'!H6</f>
        <v>0</v>
      </c>
      <c r="F29" s="285">
        <f>+'Costs and Funding Summary'!I6</f>
        <v>0</v>
      </c>
      <c r="G29" s="285">
        <f>+'Costs and Funding Summary'!J6</f>
        <v>0</v>
      </c>
      <c r="H29" s="297">
        <f>SUM(C29:G29)</f>
        <v>0</v>
      </c>
    </row>
    <row r="30" spans="1:10" x14ac:dyDescent="0.25">
      <c r="A30" s="348" t="s">
        <v>272</v>
      </c>
      <c r="B30" s="348"/>
      <c r="C30" s="296">
        <f>'Costs and Funding Summary'!F12</f>
        <v>0</v>
      </c>
      <c r="D30" s="296">
        <f>'Costs and Funding Summary'!G12</f>
        <v>0</v>
      </c>
      <c r="E30" s="296">
        <f>'Costs and Funding Summary'!H12</f>
        <v>0</v>
      </c>
      <c r="F30" s="296">
        <f>'Costs and Funding Summary'!I12</f>
        <v>0</v>
      </c>
      <c r="G30" s="296">
        <f>'Costs and Funding Summary'!J12</f>
        <v>0</v>
      </c>
      <c r="H30" s="297">
        <f>SUM(C30:G30)</f>
        <v>0</v>
      </c>
    </row>
    <row r="31" spans="1:10" x14ac:dyDescent="0.25">
      <c r="A31" s="348" t="s">
        <v>273</v>
      </c>
      <c r="B31" s="348"/>
      <c r="C31" s="285">
        <f>+'Costs and Funding Summary'!F14+'Costs and Funding Summary'!F16</f>
        <v>0</v>
      </c>
      <c r="D31" s="285">
        <f>+'Costs and Funding Summary'!G14+'Costs and Funding Summary'!G16</f>
        <v>0</v>
      </c>
      <c r="E31" s="285">
        <f>+'Costs and Funding Summary'!H14+'Costs and Funding Summary'!H16</f>
        <v>0</v>
      </c>
      <c r="F31" s="285">
        <f>+'Costs and Funding Summary'!I14+'Costs and Funding Summary'!I16</f>
        <v>0</v>
      </c>
      <c r="G31" s="285">
        <f>+'Costs and Funding Summary'!J14+'Costs and Funding Summary'!J16</f>
        <v>0</v>
      </c>
      <c r="H31" s="297">
        <f>SUM(C31:G31)</f>
        <v>0</v>
      </c>
    </row>
    <row r="32" spans="1:10" ht="17.25" x14ac:dyDescent="0.25">
      <c r="A32" s="348" t="s">
        <v>274</v>
      </c>
      <c r="B32" s="348"/>
      <c r="C32" s="285">
        <f>'Costs and Funding Summary'!F18</f>
        <v>0</v>
      </c>
      <c r="D32" s="285">
        <f>'Costs and Funding Summary'!G18</f>
        <v>0</v>
      </c>
      <c r="E32" s="285">
        <f>'Costs and Funding Summary'!H18</f>
        <v>0</v>
      </c>
      <c r="F32" s="285">
        <f>'Costs and Funding Summary'!I18</f>
        <v>0</v>
      </c>
      <c r="G32" s="285">
        <f>'Costs and Funding Summary'!J18</f>
        <v>0</v>
      </c>
      <c r="H32" s="297">
        <f>SUM(C32:G32)</f>
        <v>0</v>
      </c>
    </row>
    <row r="33" spans="1:8" x14ac:dyDescent="0.25">
      <c r="A33" s="342" t="s">
        <v>258</v>
      </c>
      <c r="B33" s="342"/>
      <c r="C33" s="293">
        <f t="shared" ref="C33:H33" si="2">SUM(C27:C32)</f>
        <v>0</v>
      </c>
      <c r="D33" s="293">
        <f t="shared" si="2"/>
        <v>0</v>
      </c>
      <c r="E33" s="293">
        <f t="shared" si="2"/>
        <v>0</v>
      </c>
      <c r="F33" s="293">
        <f t="shared" si="2"/>
        <v>0</v>
      </c>
      <c r="G33" s="293">
        <f t="shared" si="2"/>
        <v>0</v>
      </c>
      <c r="H33" s="298">
        <f t="shared" si="2"/>
        <v>0</v>
      </c>
    </row>
    <row r="35" spans="1:8" x14ac:dyDescent="0.25">
      <c r="C35" s="55"/>
      <c r="D35" s="55"/>
      <c r="E35" s="55"/>
      <c r="F35" s="55"/>
      <c r="G35" s="299" t="s">
        <v>275</v>
      </c>
      <c r="H35" s="300">
        <f>+H33-H20</f>
        <v>0</v>
      </c>
    </row>
    <row r="36" spans="1:8" x14ac:dyDescent="0.25">
      <c r="A36" s="295" t="s">
        <v>276</v>
      </c>
    </row>
    <row r="37" spans="1:8" x14ac:dyDescent="0.25">
      <c r="A37" s="295" t="s">
        <v>277</v>
      </c>
    </row>
  </sheetData>
  <mergeCells count="12">
    <mergeCell ref="A33:B33"/>
    <mergeCell ref="A6:A7"/>
    <mergeCell ref="A8:A9"/>
    <mergeCell ref="A10:A11"/>
    <mergeCell ref="A12:A13"/>
    <mergeCell ref="A26:B26"/>
    <mergeCell ref="A27:B27"/>
    <mergeCell ref="A28:B28"/>
    <mergeCell ref="A29:B29"/>
    <mergeCell ref="A30:B30"/>
    <mergeCell ref="A31:B31"/>
    <mergeCell ref="A32:B32"/>
  </mergeCells>
  <conditionalFormatting sqref="C27:D27">
    <cfRule type="cellIs" dxfId="3" priority="1" operator="equal">
      <formula>0</formula>
    </cfRule>
  </conditionalFormatting>
  <pageMargins left="0.7" right="0.7" top="0.75" bottom="0.75" header="0.3" footer="0.3"/>
  <pageSetup paperSize="1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759D0-5D88-4D79-B280-00CE9DD7ADAB}">
  <dimension ref="A2:O43"/>
  <sheetViews>
    <sheetView zoomScale="110" zoomScaleNormal="110" workbookViewId="0">
      <selection activeCell="M16" sqref="M16"/>
    </sheetView>
  </sheetViews>
  <sheetFormatPr defaultColWidth="9.140625" defaultRowHeight="15" x14ac:dyDescent="0.25"/>
  <cols>
    <col min="1" max="1" width="3.85546875" style="252" customWidth="1"/>
    <col min="2" max="2" width="51" style="252" bestFit="1" customWidth="1"/>
    <col min="3" max="3" width="12.28515625" style="252" customWidth="1"/>
    <col min="4" max="4" width="12.28515625" style="252" bestFit="1" customWidth="1"/>
    <col min="5" max="8" width="11.5703125" style="252" bestFit="1" customWidth="1"/>
    <col min="9" max="9" width="3" style="252" customWidth="1"/>
    <col min="10" max="16384" width="9.140625" style="252"/>
  </cols>
  <sheetData>
    <row r="2" spans="1:9" ht="15.75" x14ac:dyDescent="0.25">
      <c r="A2" s="278" t="s">
        <v>23</v>
      </c>
    </row>
    <row r="4" spans="1:9" s="271" customFormat="1" ht="30" thickBot="1" x14ac:dyDescent="0.3">
      <c r="A4" s="277"/>
      <c r="B4" s="277"/>
      <c r="C4" s="276" t="s">
        <v>24</v>
      </c>
      <c r="D4" s="276" t="s">
        <v>25</v>
      </c>
      <c r="E4" s="276" t="s">
        <v>26</v>
      </c>
      <c r="F4" s="276" t="s">
        <v>27</v>
      </c>
      <c r="G4" s="276" t="s">
        <v>28</v>
      </c>
      <c r="H4" s="276" t="s">
        <v>29</v>
      </c>
      <c r="I4" s="275"/>
    </row>
    <row r="5" spans="1:9" s="271" customFormat="1" x14ac:dyDescent="0.25">
      <c r="A5" s="270" t="s">
        <v>30</v>
      </c>
      <c r="B5" s="274"/>
      <c r="C5" s="273">
        <f>'Formula funding tool-rev'!F34</f>
        <v>0</v>
      </c>
      <c r="D5" s="273">
        <f>'Formula funding tool-rev'!G34</f>
        <v>0</v>
      </c>
      <c r="E5" s="273">
        <f>'Formula funding tool-rev'!H34</f>
        <v>0</v>
      </c>
      <c r="F5" s="273">
        <f>'Formula funding tool-rev'!I34</f>
        <v>0</v>
      </c>
      <c r="G5" s="273">
        <f>'Formula funding tool-rev'!J34</f>
        <v>0</v>
      </c>
      <c r="H5" s="273">
        <f>SUM(C5:G5)</f>
        <v>0</v>
      </c>
      <c r="I5" s="272"/>
    </row>
    <row r="6" spans="1:9" x14ac:dyDescent="0.25">
      <c r="A6" s="270" t="s">
        <v>31</v>
      </c>
      <c r="B6" s="260"/>
      <c r="C6" s="260"/>
      <c r="D6" s="260"/>
      <c r="E6" s="260"/>
      <c r="F6" s="260"/>
      <c r="G6" s="260"/>
      <c r="H6" s="260"/>
    </row>
    <row r="7" spans="1:9" x14ac:dyDescent="0.25">
      <c r="B7" s="252" t="s">
        <v>32</v>
      </c>
      <c r="C7" s="257">
        <f>'Formula funding tool-rev'!F48</f>
        <v>0</v>
      </c>
      <c r="D7" s="257">
        <f>'Formula funding tool-rev'!G48</f>
        <v>0</v>
      </c>
      <c r="E7" s="257">
        <f>'Formula funding tool-rev'!H48</f>
        <v>0</v>
      </c>
      <c r="F7" s="257">
        <f>'Formula funding tool-rev'!I48</f>
        <v>0</v>
      </c>
      <c r="G7" s="257">
        <f>'Formula funding tool-rev'!J48</f>
        <v>0</v>
      </c>
      <c r="H7" s="257">
        <f>SUM(C7:G7)</f>
        <v>0</v>
      </c>
      <c r="I7" s="258"/>
    </row>
    <row r="8" spans="1:9" x14ac:dyDescent="0.25">
      <c r="A8" s="260"/>
      <c r="B8" s="260" t="s">
        <v>33</v>
      </c>
      <c r="C8" s="259">
        <f>'Formula funding tool-rev'!F52+'Formula funding tool-rev'!F53</f>
        <v>0</v>
      </c>
      <c r="D8" s="259">
        <f>'Formula funding tool-rev'!G52+'Formula funding tool-rev'!G53</f>
        <v>0</v>
      </c>
      <c r="E8" s="259">
        <f>'Formula funding tool-rev'!H52+'Formula funding tool-rev'!H53</f>
        <v>0</v>
      </c>
      <c r="F8" s="259">
        <f>'Formula funding tool-rev'!I52+'Formula funding tool-rev'!I53</f>
        <v>0</v>
      </c>
      <c r="G8" s="259">
        <f>'Formula funding tool-rev'!J52+'Formula funding tool-rev'!J53</f>
        <v>0</v>
      </c>
      <c r="H8" s="259">
        <f t="shared" ref="H8:H13" si="0">SUM(C8:G8)</f>
        <v>0</v>
      </c>
      <c r="I8" s="258"/>
    </row>
    <row r="9" spans="1:9" x14ac:dyDescent="0.25">
      <c r="B9" s="252" t="s">
        <v>34</v>
      </c>
      <c r="C9" s="257">
        <f>'Formula funding tool-rev'!F54+'Formula funding tool-rev'!F55+'Formula funding tool-rev'!F58</f>
        <v>0</v>
      </c>
      <c r="D9" s="257">
        <f>'Formula funding tool-rev'!G54+'Formula funding tool-rev'!G55+'Formula funding tool-rev'!G58</f>
        <v>0</v>
      </c>
      <c r="E9" s="257">
        <f>'Formula funding tool-rev'!H54+'Formula funding tool-rev'!H55+'Formula funding tool-rev'!H58</f>
        <v>0</v>
      </c>
      <c r="F9" s="257">
        <f>'Formula funding tool-rev'!I54+'Formula funding tool-rev'!I55+'Formula funding tool-rev'!I58</f>
        <v>0</v>
      </c>
      <c r="G9" s="257">
        <f>'Formula funding tool-rev'!J54+'Formula funding tool-rev'!J55+'Formula funding tool-rev'!J58</f>
        <v>0</v>
      </c>
      <c r="H9" s="257">
        <f t="shared" si="0"/>
        <v>0</v>
      </c>
      <c r="I9" s="258"/>
    </row>
    <row r="10" spans="1:9" x14ac:dyDescent="0.25">
      <c r="A10" s="260"/>
      <c r="B10" s="260" t="s">
        <v>35</v>
      </c>
      <c r="C10" s="259">
        <v>0</v>
      </c>
      <c r="D10" s="259">
        <v>0</v>
      </c>
      <c r="E10" s="259">
        <v>0</v>
      </c>
      <c r="F10" s="259">
        <v>0</v>
      </c>
      <c r="G10" s="259">
        <v>0</v>
      </c>
      <c r="H10" s="259">
        <f t="shared" si="0"/>
        <v>0</v>
      </c>
      <c r="I10" s="258"/>
    </row>
    <row r="11" spans="1:9" x14ac:dyDescent="0.25">
      <c r="B11" s="252" t="s">
        <v>36</v>
      </c>
      <c r="C11" s="257">
        <v>0</v>
      </c>
      <c r="D11" s="257">
        <v>0</v>
      </c>
      <c r="E11" s="257">
        <v>0</v>
      </c>
      <c r="F11" s="257">
        <v>0</v>
      </c>
      <c r="G11" s="257">
        <v>0</v>
      </c>
      <c r="H11" s="257">
        <f t="shared" si="0"/>
        <v>0</v>
      </c>
      <c r="I11" s="258"/>
    </row>
    <row r="12" spans="1:9" x14ac:dyDescent="0.25">
      <c r="A12" s="260"/>
      <c r="B12" s="260" t="s">
        <v>37</v>
      </c>
      <c r="C12" s="259"/>
      <c r="D12" s="259"/>
      <c r="E12" s="259"/>
      <c r="F12" s="259"/>
      <c r="G12" s="259"/>
      <c r="H12" s="259">
        <f t="shared" si="0"/>
        <v>0</v>
      </c>
      <c r="I12" s="258"/>
    </row>
    <row r="13" spans="1:9" customFormat="1" x14ac:dyDescent="0.25">
      <c r="B13" s="252" t="s">
        <v>38</v>
      </c>
      <c r="C13" s="257">
        <f>'Costs and Funding Summary'!F6</f>
        <v>0</v>
      </c>
      <c r="D13" s="257">
        <f>'Costs and Funding Summary'!G6</f>
        <v>0</v>
      </c>
      <c r="E13" s="257">
        <f>'Costs and Funding Summary'!H6</f>
        <v>0</v>
      </c>
      <c r="F13" s="257">
        <f>'Costs and Funding Summary'!I6</f>
        <v>0</v>
      </c>
      <c r="G13" s="257">
        <f>'Costs and Funding Summary'!J6</f>
        <v>0</v>
      </c>
      <c r="H13" s="257">
        <f t="shared" si="0"/>
        <v>0</v>
      </c>
    </row>
    <row r="14" spans="1:9" x14ac:dyDescent="0.25">
      <c r="A14" s="256" t="s">
        <v>39</v>
      </c>
      <c r="B14" s="256"/>
      <c r="C14" s="254">
        <f>SUM(C7:C13)</f>
        <v>0</v>
      </c>
      <c r="D14" s="254">
        <f>SUM(D7:D13)</f>
        <v>0</v>
      </c>
      <c r="E14" s="254">
        <f>SUM(E7:E13)</f>
        <v>0</v>
      </c>
      <c r="F14" s="254">
        <f>SUM(F7:F13)</f>
        <v>0</v>
      </c>
      <c r="G14" s="254">
        <f>SUM(G7:G13)</f>
        <v>0</v>
      </c>
      <c r="H14" s="254">
        <f>SUM(C14:G14)</f>
        <v>0</v>
      </c>
      <c r="I14" s="255"/>
    </row>
    <row r="15" spans="1:9" x14ac:dyDescent="0.25">
      <c r="C15" s="280">
        <f>C14-'Formula funding tool-rev'!F60</f>
        <v>0</v>
      </c>
      <c r="D15" s="280">
        <f>D14-'Formula funding tool-rev'!G60</f>
        <v>0</v>
      </c>
      <c r="E15" s="280">
        <f>E14-'Formula funding tool-rev'!H60</f>
        <v>0</v>
      </c>
      <c r="F15" s="280">
        <f>F14-'Formula funding tool-rev'!I60</f>
        <v>0</v>
      </c>
      <c r="G15" s="280">
        <f>G14-'Formula funding tool-rev'!J60</f>
        <v>0</v>
      </c>
    </row>
    <row r="16" spans="1:9" x14ac:dyDescent="0.25">
      <c r="A16" s="270" t="s">
        <v>40</v>
      </c>
      <c r="B16" s="260"/>
      <c r="C16" s="260"/>
      <c r="D16" s="260"/>
      <c r="E16" s="260"/>
      <c r="F16" s="260"/>
      <c r="G16" s="260"/>
      <c r="H16" s="260"/>
    </row>
    <row r="17" spans="1:15" x14ac:dyDescent="0.25">
      <c r="B17" s="252" t="s">
        <v>41</v>
      </c>
      <c r="C17" s="257">
        <f>'Costs and Funding Summary'!F67+'Costs and Funding Summary'!F73</f>
        <v>0</v>
      </c>
      <c r="D17" s="257">
        <f>'Costs and Funding Summary'!G67+'Costs and Funding Summary'!G73</f>
        <v>0</v>
      </c>
      <c r="E17" s="257">
        <f>'Costs and Funding Summary'!H67+'Costs and Funding Summary'!H73</f>
        <v>0</v>
      </c>
      <c r="F17" s="257">
        <f>'Costs and Funding Summary'!I67+'Costs and Funding Summary'!I73</f>
        <v>0</v>
      </c>
      <c r="G17" s="257">
        <f>'Costs and Funding Summary'!J67+'Costs and Funding Summary'!J73</f>
        <v>0</v>
      </c>
      <c r="H17" s="257">
        <f t="shared" ref="H17:H24" si="1">SUM(C17:G17)</f>
        <v>0</v>
      </c>
      <c r="I17" s="258"/>
      <c r="L17" s="253"/>
      <c r="M17" s="253"/>
      <c r="N17" s="253"/>
      <c r="O17" s="253"/>
    </row>
    <row r="18" spans="1:15" x14ac:dyDescent="0.25">
      <c r="A18" s="260"/>
      <c r="B18" s="260" t="s">
        <v>42</v>
      </c>
      <c r="C18" s="259">
        <f>('Costs and Funding Summary'!F27*'Costs and Funding Summary'!F26)+('Costs and Funding Summary'!F34*'Costs and Funding Summary'!F33)</f>
        <v>0</v>
      </c>
      <c r="D18" s="259">
        <f>('Costs and Funding Summary'!G27*'Costs and Funding Summary'!G26)+('Costs and Funding Summary'!G34*'Costs and Funding Summary'!G33)</f>
        <v>0</v>
      </c>
      <c r="E18" s="259">
        <f>('Costs and Funding Summary'!H27*'Costs and Funding Summary'!H26)+('Costs and Funding Summary'!H34*'Costs and Funding Summary'!H33)</f>
        <v>0</v>
      </c>
      <c r="F18" s="259">
        <f>('Costs and Funding Summary'!I27*'Costs and Funding Summary'!I26)+('Costs and Funding Summary'!I34*'Costs and Funding Summary'!I33)</f>
        <v>0</v>
      </c>
      <c r="G18" s="259">
        <f>('Costs and Funding Summary'!J27*'Costs and Funding Summary'!J26)+('Costs and Funding Summary'!J34*'Costs and Funding Summary'!J33)</f>
        <v>0</v>
      </c>
      <c r="H18" s="259">
        <f t="shared" si="1"/>
        <v>0</v>
      </c>
      <c r="I18" s="258"/>
      <c r="L18" s="253"/>
      <c r="M18" s="253"/>
      <c r="N18" s="253"/>
      <c r="O18" s="253"/>
    </row>
    <row r="19" spans="1:15" x14ac:dyDescent="0.25">
      <c r="B19" s="252" t="s">
        <v>43</v>
      </c>
      <c r="C19" s="257">
        <f>'Costs and Funding Summary'!F47+'Costs and Funding Summary'!F53</f>
        <v>0</v>
      </c>
      <c r="D19" s="257">
        <f>'Costs and Funding Summary'!G47+'Costs and Funding Summary'!G53</f>
        <v>0</v>
      </c>
      <c r="E19" s="257">
        <f>'Costs and Funding Summary'!H47+'Costs and Funding Summary'!H53</f>
        <v>0</v>
      </c>
      <c r="F19" s="257">
        <f>'Costs and Funding Summary'!I47+'Costs and Funding Summary'!I53</f>
        <v>0</v>
      </c>
      <c r="G19" s="257">
        <f>'Costs and Funding Summary'!J47+'Costs and Funding Summary'!J53</f>
        <v>0</v>
      </c>
      <c r="H19" s="257">
        <f t="shared" si="1"/>
        <v>0</v>
      </c>
      <c r="I19" s="258"/>
      <c r="L19" s="253"/>
      <c r="M19" s="253"/>
      <c r="N19" s="253"/>
      <c r="O19" s="253"/>
    </row>
    <row r="20" spans="1:15" x14ac:dyDescent="0.25">
      <c r="A20" s="260"/>
      <c r="B20" s="260" t="s">
        <v>44</v>
      </c>
      <c r="C20" s="259">
        <f>'Costs and Funding Summary'!F29+'Costs and Funding Summary'!F36+'Costs and Funding Summary'!F57+'Costs and Funding Summary'!F42</f>
        <v>0</v>
      </c>
      <c r="D20" s="259">
        <f>'Costs and Funding Summary'!G29+'Costs and Funding Summary'!G36+'Costs and Funding Summary'!G57+'Costs and Funding Summary'!G42</f>
        <v>0</v>
      </c>
      <c r="E20" s="259">
        <f>'Costs and Funding Summary'!H29+'Costs and Funding Summary'!H36+'Costs and Funding Summary'!H57+'Costs and Funding Summary'!H42</f>
        <v>0</v>
      </c>
      <c r="F20" s="259">
        <f>'Costs and Funding Summary'!I29+'Costs and Funding Summary'!I36+'Costs and Funding Summary'!I57+'Costs and Funding Summary'!I42</f>
        <v>0</v>
      </c>
      <c r="G20" s="259">
        <f>'Costs and Funding Summary'!J29+'Costs and Funding Summary'!J36+'Costs and Funding Summary'!J57+'Costs and Funding Summary'!J42</f>
        <v>0</v>
      </c>
      <c r="H20" s="259">
        <f t="shared" si="1"/>
        <v>0</v>
      </c>
      <c r="I20" s="258"/>
      <c r="L20" s="253"/>
      <c r="M20" s="253"/>
      <c r="N20" s="253"/>
      <c r="O20" s="253"/>
    </row>
    <row r="21" spans="1:15" x14ac:dyDescent="0.25">
      <c r="B21" s="252" t="s">
        <v>45</v>
      </c>
      <c r="C21" s="257"/>
      <c r="D21" s="257"/>
      <c r="E21" s="257"/>
      <c r="F21" s="257"/>
      <c r="G21" s="257"/>
      <c r="H21" s="257">
        <f t="shared" si="1"/>
        <v>0</v>
      </c>
      <c r="I21" s="258"/>
      <c r="L21" s="253"/>
      <c r="M21" s="253"/>
      <c r="N21" s="253"/>
      <c r="O21" s="253"/>
    </row>
    <row r="22" spans="1:15" x14ac:dyDescent="0.25">
      <c r="A22" s="260"/>
      <c r="B22" s="260" t="s">
        <v>46</v>
      </c>
      <c r="C22" s="259">
        <f>'Costs and Funding Summary'!F120</f>
        <v>0</v>
      </c>
      <c r="D22" s="259">
        <f>'Costs and Funding Summary'!G120</f>
        <v>0</v>
      </c>
      <c r="E22" s="259">
        <f>'Costs and Funding Summary'!H120</f>
        <v>0</v>
      </c>
      <c r="F22" s="259">
        <f>'Costs and Funding Summary'!I120</f>
        <v>0</v>
      </c>
      <c r="G22" s="259">
        <f>'Costs and Funding Summary'!J120</f>
        <v>0</v>
      </c>
      <c r="H22" s="259">
        <f t="shared" si="1"/>
        <v>0</v>
      </c>
      <c r="I22" s="258"/>
      <c r="L22" s="253"/>
      <c r="M22" s="253"/>
      <c r="N22" s="253"/>
      <c r="O22" s="253"/>
    </row>
    <row r="23" spans="1:15" x14ac:dyDescent="0.25">
      <c r="B23" s="252" t="s">
        <v>47</v>
      </c>
      <c r="C23" s="257"/>
      <c r="D23" s="257"/>
      <c r="E23" s="257"/>
      <c r="F23" s="257"/>
      <c r="G23" s="257"/>
      <c r="H23" s="257">
        <f t="shared" si="1"/>
        <v>0</v>
      </c>
      <c r="I23" s="258"/>
      <c r="L23" s="253"/>
      <c r="M23" s="253"/>
      <c r="N23" s="253"/>
      <c r="O23" s="253"/>
    </row>
    <row r="24" spans="1:15" x14ac:dyDescent="0.25">
      <c r="A24" s="256" t="s">
        <v>48</v>
      </c>
      <c r="B24" s="269"/>
      <c r="C24" s="254">
        <f>SUM(C17:C23)</f>
        <v>0</v>
      </c>
      <c r="D24" s="254">
        <f>SUM(D17:D23)</f>
        <v>0</v>
      </c>
      <c r="E24" s="254">
        <f>SUM(E17:E23)</f>
        <v>0</v>
      </c>
      <c r="F24" s="254">
        <f>SUM(F17:F23)</f>
        <v>0</v>
      </c>
      <c r="G24" s="254">
        <f>SUM(G17:G23)</f>
        <v>0</v>
      </c>
      <c r="H24" s="254">
        <f t="shared" si="1"/>
        <v>0</v>
      </c>
      <c r="I24" s="255"/>
      <c r="L24" s="253"/>
      <c r="M24" s="253"/>
      <c r="N24" s="253"/>
      <c r="O24" s="253"/>
    </row>
    <row r="25" spans="1:15" x14ac:dyDescent="0.25">
      <c r="C25" s="257"/>
      <c r="D25" s="257"/>
      <c r="E25" s="257"/>
      <c r="F25" s="257"/>
      <c r="G25" s="257"/>
      <c r="H25" s="257"/>
      <c r="I25" s="258"/>
      <c r="L25" s="253"/>
      <c r="M25" s="253"/>
      <c r="N25" s="253"/>
      <c r="O25" s="253"/>
    </row>
    <row r="26" spans="1:15" x14ac:dyDescent="0.25">
      <c r="A26" s="256" t="s">
        <v>49</v>
      </c>
      <c r="B26" s="269"/>
      <c r="C26" s="268">
        <f>'Costs and Funding Summary'!F125</f>
        <v>0</v>
      </c>
      <c r="D26" s="268">
        <f>'Costs and Funding Summary'!G125</f>
        <v>0</v>
      </c>
      <c r="E26" s="268">
        <f>'Costs and Funding Summary'!H125</f>
        <v>0</v>
      </c>
      <c r="F26" s="268">
        <f>'Costs and Funding Summary'!I125</f>
        <v>0</v>
      </c>
      <c r="G26" s="268">
        <f>'Costs and Funding Summary'!J125</f>
        <v>0</v>
      </c>
      <c r="H26" s="268">
        <f>(H7+H8+H10)*0.35</f>
        <v>0</v>
      </c>
      <c r="I26" s="255"/>
      <c r="L26" s="253"/>
      <c r="M26" s="253"/>
      <c r="N26" s="253"/>
      <c r="O26" s="253"/>
    </row>
    <row r="27" spans="1:15" ht="15.75" thickBot="1" x14ac:dyDescent="0.3"/>
    <row r="28" spans="1:15" ht="15.75" thickBot="1" x14ac:dyDescent="0.3">
      <c r="A28" s="267" t="s">
        <v>50</v>
      </c>
      <c r="B28" s="266"/>
      <c r="C28" s="265">
        <f t="shared" ref="C28:H28" si="2">C14-C24-C26</f>
        <v>0</v>
      </c>
      <c r="D28" s="265">
        <f t="shared" si="2"/>
        <v>0</v>
      </c>
      <c r="E28" s="265">
        <f t="shared" si="2"/>
        <v>0</v>
      </c>
      <c r="F28" s="265">
        <f t="shared" si="2"/>
        <v>0</v>
      </c>
      <c r="G28" s="265">
        <f t="shared" si="2"/>
        <v>0</v>
      </c>
      <c r="H28" s="265">
        <f t="shared" si="2"/>
        <v>0</v>
      </c>
      <c r="I28" s="255"/>
    </row>
    <row r="29" spans="1:15" x14ac:dyDescent="0.25">
      <c r="A29" s="252" t="s">
        <v>51</v>
      </c>
      <c r="C29" s="263" t="e">
        <f t="shared" ref="C29:H29" si="3">C28/C14</f>
        <v>#DIV/0!</v>
      </c>
      <c r="D29" s="263" t="e">
        <f t="shared" si="3"/>
        <v>#DIV/0!</v>
      </c>
      <c r="E29" s="263" t="e">
        <f t="shared" si="3"/>
        <v>#DIV/0!</v>
      </c>
      <c r="F29" s="263" t="e">
        <f t="shared" si="3"/>
        <v>#DIV/0!</v>
      </c>
      <c r="G29" s="263" t="e">
        <f t="shared" si="3"/>
        <v>#DIV/0!</v>
      </c>
      <c r="H29" s="263" t="e">
        <f t="shared" si="3"/>
        <v>#DIV/0!</v>
      </c>
      <c r="I29" s="264"/>
    </row>
    <row r="30" spans="1:15" x14ac:dyDescent="0.25">
      <c r="C30" s="263"/>
      <c r="D30" s="263"/>
      <c r="E30" s="263"/>
      <c r="F30" s="263"/>
      <c r="G30" s="263"/>
      <c r="H30" s="263"/>
      <c r="I30" s="264"/>
    </row>
    <row r="32" spans="1:15" x14ac:dyDescent="0.25">
      <c r="A32" s="262" t="s">
        <v>52</v>
      </c>
      <c r="B32" s="261"/>
      <c r="C32" s="261"/>
      <c r="D32" s="261"/>
      <c r="E32" s="261"/>
      <c r="F32" s="261"/>
      <c r="G32" s="261"/>
      <c r="H32" s="261"/>
    </row>
    <row r="33" spans="1:15" x14ac:dyDescent="0.25">
      <c r="B33" s="252" t="s">
        <v>53</v>
      </c>
      <c r="C33" s="257">
        <f>C18+C20+C22</f>
        <v>0</v>
      </c>
      <c r="D33" s="257"/>
      <c r="E33" s="257"/>
      <c r="F33" s="257"/>
      <c r="G33" s="257"/>
      <c r="H33" s="257"/>
      <c r="I33" s="258"/>
      <c r="L33" s="253"/>
      <c r="M33" s="253"/>
      <c r="N33" s="253"/>
      <c r="O33" s="253"/>
    </row>
    <row r="34" spans="1:15" x14ac:dyDescent="0.25">
      <c r="A34" s="260"/>
      <c r="B34" s="260" t="s">
        <v>54</v>
      </c>
      <c r="C34" s="259"/>
      <c r="D34" s="259"/>
      <c r="E34" s="259"/>
      <c r="F34" s="259"/>
      <c r="G34" s="259"/>
      <c r="H34" s="259"/>
      <c r="I34" s="258"/>
      <c r="L34" s="253"/>
      <c r="M34" s="253"/>
      <c r="N34" s="253"/>
      <c r="O34" s="253"/>
    </row>
    <row r="35" spans="1:15" x14ac:dyDescent="0.25">
      <c r="B35" s="252" t="s">
        <v>35</v>
      </c>
      <c r="C35" s="257">
        <v>0</v>
      </c>
      <c r="D35" s="257">
        <v>0</v>
      </c>
      <c r="E35" s="257">
        <v>0</v>
      </c>
      <c r="F35" s="257">
        <v>0</v>
      </c>
      <c r="G35" s="257">
        <v>0</v>
      </c>
      <c r="H35" s="257">
        <f>SUM(C35:G35)</f>
        <v>0</v>
      </c>
      <c r="I35" s="258"/>
      <c r="L35" s="253"/>
      <c r="M35" s="253"/>
      <c r="N35" s="253"/>
      <c r="O35" s="253"/>
    </row>
    <row r="36" spans="1:15" x14ac:dyDescent="0.25">
      <c r="A36" s="260"/>
      <c r="B36" s="260" t="s">
        <v>36</v>
      </c>
      <c r="C36" s="259"/>
      <c r="D36" s="259"/>
      <c r="E36" s="259"/>
      <c r="F36" s="259"/>
      <c r="G36" s="259"/>
      <c r="H36" s="259">
        <f>SUM(C36:G36)</f>
        <v>0</v>
      </c>
      <c r="I36" s="258"/>
      <c r="L36" s="253"/>
      <c r="M36" s="253"/>
      <c r="N36" s="253"/>
      <c r="O36" s="253"/>
    </row>
    <row r="37" spans="1:15" x14ac:dyDescent="0.25">
      <c r="B37" s="252" t="s">
        <v>55</v>
      </c>
      <c r="C37" s="257"/>
      <c r="D37" s="257"/>
      <c r="E37" s="257"/>
      <c r="F37" s="257"/>
      <c r="G37" s="257"/>
      <c r="H37" s="257"/>
      <c r="I37" s="258"/>
      <c r="L37" s="253"/>
      <c r="M37" s="253"/>
      <c r="N37" s="253"/>
      <c r="O37" s="253"/>
    </row>
    <row r="38" spans="1:15" x14ac:dyDescent="0.25">
      <c r="A38" s="256" t="s">
        <v>56</v>
      </c>
      <c r="B38" s="256"/>
      <c r="C38" s="254">
        <f>SUM(C33:C37)</f>
        <v>0</v>
      </c>
      <c r="D38" s="254">
        <f>SUM(D33:D37)</f>
        <v>0</v>
      </c>
      <c r="E38" s="254">
        <f>SUM(E33:E37)</f>
        <v>0</v>
      </c>
      <c r="F38" s="254">
        <f>SUM(F33:F37)</f>
        <v>0</v>
      </c>
      <c r="G38" s="254">
        <f>SUM(G33:G37)</f>
        <v>0</v>
      </c>
      <c r="H38" s="254">
        <f>SUM(C38:G38)</f>
        <v>0</v>
      </c>
      <c r="I38" s="255"/>
    </row>
    <row r="40" spans="1:15" x14ac:dyDescent="0.25">
      <c r="A40" s="349" t="s">
        <v>57</v>
      </c>
      <c r="B40" s="350"/>
      <c r="C40" s="350"/>
      <c r="D40" s="350"/>
      <c r="E40" s="350"/>
      <c r="F40" s="350"/>
      <c r="G40" s="350"/>
      <c r="H40" s="351"/>
    </row>
    <row r="41" spans="1:15" x14ac:dyDescent="0.25">
      <c r="A41" s="352"/>
      <c r="B41" s="353"/>
      <c r="C41" s="353"/>
      <c r="D41" s="353"/>
      <c r="E41" s="353"/>
      <c r="F41" s="353"/>
      <c r="G41" s="353"/>
      <c r="H41" s="354"/>
    </row>
    <row r="42" spans="1:15" x14ac:dyDescent="0.25">
      <c r="A42" s="352"/>
      <c r="B42" s="353"/>
      <c r="C42" s="353"/>
      <c r="D42" s="353"/>
      <c r="E42" s="353"/>
      <c r="F42" s="353"/>
      <c r="G42" s="353"/>
      <c r="H42" s="354"/>
    </row>
    <row r="43" spans="1:15" x14ac:dyDescent="0.25">
      <c r="A43" s="355"/>
      <c r="B43" s="356"/>
      <c r="C43" s="356"/>
      <c r="D43" s="356"/>
      <c r="E43" s="356"/>
      <c r="F43" s="356"/>
      <c r="G43" s="356"/>
      <c r="H43" s="357"/>
    </row>
  </sheetData>
  <sheetProtection algorithmName="SHA-512" hashValue="R01CDYNV5aDQBnCmJAXtlB6NLmYxEuv+kAk1sKC4cCPRbSbsVZSFa9KhkLRWo2BdUMSpg93thiG706n339skMQ==" saltValue="FJWZwIELH6sL4F8ghCFcRw==" spinCount="100000" sheet="1" objects="1" scenarios="1"/>
  <mergeCells count="1">
    <mergeCell ref="A40:H43"/>
  </mergeCells>
  <conditionalFormatting sqref="C15:G15">
    <cfRule type="cellIs" dxfId="2" priority="1" operator="notEqual">
      <formula>0</formula>
    </cfRule>
  </conditionalFormatting>
  <pageMargins left="0.7" right="0.7" top="0.75" bottom="0.75" header="0.3" footer="0.3"/>
  <pageSetup scale="99" orientation="landscape" verticalDpi="1200" r:id="rId1"/>
  <rowBreaks count="1" manualBreakCount="1">
    <brk id="3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S210"/>
  <sheetViews>
    <sheetView workbookViewId="0"/>
  </sheetViews>
  <sheetFormatPr defaultColWidth="9.28515625" defaultRowHeight="12.75" x14ac:dyDescent="0.2"/>
  <cols>
    <col min="1" max="1" width="2.28515625" style="3" customWidth="1"/>
    <col min="2" max="2" width="24.7109375" style="3" customWidth="1"/>
    <col min="3" max="3" width="2" style="3" bestFit="1" customWidth="1"/>
    <col min="4" max="4" width="12.42578125" style="3" bestFit="1" customWidth="1"/>
    <col min="5" max="5" width="2" style="3" customWidth="1"/>
    <col min="6" max="6" width="12.7109375" style="3" customWidth="1"/>
    <col min="7" max="7" width="1" style="3" customWidth="1"/>
    <col min="8" max="8" width="13.42578125" style="3" bestFit="1" customWidth="1"/>
    <col min="9" max="9" width="1" style="3" customWidth="1"/>
    <col min="10" max="10" width="12.7109375" style="3" customWidth="1"/>
    <col min="11" max="11" width="1" style="3" customWidth="1"/>
    <col min="12" max="12" width="12.7109375" style="3" customWidth="1"/>
    <col min="13" max="13" width="1" style="3" customWidth="1"/>
    <col min="14" max="14" width="12.7109375" style="3" customWidth="1"/>
    <col min="15" max="15" width="0.7109375" style="3" customWidth="1"/>
    <col min="16" max="16" width="12.7109375" style="3" customWidth="1"/>
    <col min="17" max="16384" width="9.28515625" style="3"/>
  </cols>
  <sheetData>
    <row r="1" spans="1:17" ht="15.75" x14ac:dyDescent="0.25">
      <c r="A1" s="2" t="s">
        <v>58</v>
      </c>
    </row>
    <row r="2" spans="1:17" ht="15.75" x14ac:dyDescent="0.25">
      <c r="A2" s="2" t="s">
        <v>59</v>
      </c>
    </row>
    <row r="3" spans="1:17" ht="15" x14ac:dyDescent="0.2">
      <c r="A3" s="4" t="s">
        <v>60</v>
      </c>
      <c r="B3" s="5"/>
    </row>
    <row r="4" spans="1:17" ht="15.75" x14ac:dyDescent="0.25">
      <c r="A4" s="2"/>
    </row>
    <row r="5" spans="1:17" ht="15.75" x14ac:dyDescent="0.25">
      <c r="A5" s="2"/>
      <c r="B5" s="6" t="s">
        <v>61</v>
      </c>
    </row>
    <row r="6" spans="1:17" ht="15" x14ac:dyDescent="0.2">
      <c r="A6" s="7"/>
      <c r="D6" s="8" t="s">
        <v>62</v>
      </c>
      <c r="E6" s="8"/>
      <c r="F6" s="358"/>
      <c r="G6" s="358"/>
      <c r="H6" s="358"/>
      <c r="I6" s="358"/>
      <c r="J6" s="358"/>
      <c r="K6" s="358"/>
      <c r="L6" s="358"/>
      <c r="M6" s="358"/>
      <c r="N6" s="358"/>
      <c r="O6" s="358"/>
      <c r="P6" s="358"/>
    </row>
    <row r="7" spans="1:17" x14ac:dyDescent="0.2">
      <c r="D7" s="113" t="s">
        <v>63</v>
      </c>
      <c r="E7" s="8"/>
      <c r="F7" s="113" t="s">
        <v>1</v>
      </c>
      <c r="G7" s="8"/>
      <c r="H7" s="113" t="s">
        <v>2</v>
      </c>
      <c r="I7" s="8"/>
      <c r="J7" s="113" t="s">
        <v>3</v>
      </c>
      <c r="K7" s="8"/>
      <c r="L7" s="113" t="s">
        <v>4</v>
      </c>
      <c r="M7" s="8"/>
      <c r="N7" s="113" t="s">
        <v>5</v>
      </c>
      <c r="O7" s="8"/>
      <c r="P7" s="113" t="s">
        <v>64</v>
      </c>
    </row>
    <row r="8" spans="1:17" x14ac:dyDescent="0.2">
      <c r="A8" s="9" t="s">
        <v>65</v>
      </c>
      <c r="D8" s="10"/>
      <c r="E8" s="11"/>
      <c r="F8" s="8"/>
      <c r="G8" s="8"/>
    </row>
    <row r="9" spans="1:17" x14ac:dyDescent="0.2">
      <c r="B9" s="3" t="s">
        <v>66</v>
      </c>
      <c r="D9" s="10">
        <v>30</v>
      </c>
      <c r="F9" s="12">
        <v>30</v>
      </c>
      <c r="G9" s="12"/>
      <c r="H9" s="12">
        <v>26</v>
      </c>
      <c r="I9" s="12"/>
      <c r="J9" s="12">
        <v>25</v>
      </c>
      <c r="K9" s="12"/>
      <c r="L9" s="12">
        <v>25</v>
      </c>
      <c r="M9" s="12"/>
      <c r="N9" s="12">
        <v>0</v>
      </c>
      <c r="O9" s="12"/>
      <c r="P9" s="10">
        <v>0</v>
      </c>
      <c r="Q9" s="10"/>
    </row>
    <row r="10" spans="1:17" x14ac:dyDescent="0.2">
      <c r="B10" s="3" t="s">
        <v>67</v>
      </c>
      <c r="D10" s="10">
        <v>49</v>
      </c>
      <c r="F10" s="12">
        <v>0</v>
      </c>
      <c r="G10" s="12"/>
      <c r="H10" s="12">
        <v>49</v>
      </c>
      <c r="I10" s="12"/>
      <c r="J10" s="12">
        <v>46</v>
      </c>
      <c r="K10" s="12"/>
      <c r="L10" s="12">
        <v>46</v>
      </c>
      <c r="M10" s="12"/>
      <c r="N10" s="12">
        <v>45</v>
      </c>
      <c r="O10" s="12"/>
      <c r="P10" s="10">
        <v>0</v>
      </c>
      <c r="Q10" s="10"/>
    </row>
    <row r="11" spans="1:17" x14ac:dyDescent="0.2">
      <c r="B11" s="3" t="s">
        <v>68</v>
      </c>
      <c r="D11" s="10">
        <v>50</v>
      </c>
      <c r="F11" s="12">
        <v>0</v>
      </c>
      <c r="G11" s="12"/>
      <c r="H11" s="12">
        <f t="shared" ref="H11:H18" si="0">F11</f>
        <v>0</v>
      </c>
      <c r="I11" s="12"/>
      <c r="J11" s="12">
        <v>50</v>
      </c>
      <c r="K11" s="12"/>
      <c r="L11" s="12">
        <v>49</v>
      </c>
      <c r="M11" s="12"/>
      <c r="N11" s="12">
        <v>47</v>
      </c>
      <c r="O11" s="12"/>
      <c r="P11" s="10">
        <v>0</v>
      </c>
      <c r="Q11" s="10"/>
    </row>
    <row r="12" spans="1:17" x14ac:dyDescent="0.2">
      <c r="B12" s="3" t="s">
        <v>69</v>
      </c>
      <c r="D12" s="10">
        <v>58</v>
      </c>
      <c r="F12" s="12">
        <v>0</v>
      </c>
      <c r="G12" s="12"/>
      <c r="H12" s="12">
        <f t="shared" si="0"/>
        <v>0</v>
      </c>
      <c r="I12" s="12"/>
      <c r="J12" s="12">
        <f t="shared" ref="J12:J18" si="1">H12</f>
        <v>0</v>
      </c>
      <c r="K12" s="12"/>
      <c r="L12" s="12">
        <v>58</v>
      </c>
      <c r="M12" s="12"/>
      <c r="N12" s="12">
        <v>57</v>
      </c>
      <c r="O12" s="12"/>
      <c r="P12" s="10">
        <v>0</v>
      </c>
      <c r="Q12" s="10"/>
    </row>
    <row r="13" spans="1:17" x14ac:dyDescent="0.2">
      <c r="B13" s="3" t="s">
        <v>70</v>
      </c>
      <c r="D13" s="10">
        <v>80</v>
      </c>
      <c r="F13" s="12">
        <v>0</v>
      </c>
      <c r="G13" s="12"/>
      <c r="H13" s="12">
        <f t="shared" si="0"/>
        <v>0</v>
      </c>
      <c r="I13" s="12"/>
      <c r="J13" s="12">
        <f t="shared" si="1"/>
        <v>0</v>
      </c>
      <c r="K13" s="12"/>
      <c r="L13" s="12">
        <f t="shared" ref="L13:L18" si="2">J13</f>
        <v>0</v>
      </c>
      <c r="M13" s="12"/>
      <c r="N13" s="12">
        <v>80</v>
      </c>
      <c r="O13" s="12"/>
      <c r="P13" s="10">
        <v>0</v>
      </c>
      <c r="Q13" s="10"/>
    </row>
    <row r="14" spans="1:17" x14ac:dyDescent="0.2">
      <c r="B14" s="3" t="s">
        <v>71</v>
      </c>
      <c r="D14" s="10"/>
      <c r="F14" s="12">
        <v>0</v>
      </c>
      <c r="G14" s="12"/>
      <c r="H14" s="12">
        <f t="shared" si="0"/>
        <v>0</v>
      </c>
      <c r="I14" s="12"/>
      <c r="J14" s="12">
        <f t="shared" si="1"/>
        <v>0</v>
      </c>
      <c r="K14" s="12"/>
      <c r="L14" s="12">
        <f t="shared" si="2"/>
        <v>0</v>
      </c>
      <c r="M14" s="12"/>
      <c r="N14" s="12">
        <v>0</v>
      </c>
      <c r="O14" s="12"/>
      <c r="P14" s="10">
        <v>0</v>
      </c>
      <c r="Q14" s="10"/>
    </row>
    <row r="15" spans="1:17" x14ac:dyDescent="0.2">
      <c r="B15" s="3" t="s">
        <v>72</v>
      </c>
      <c r="D15" s="10"/>
      <c r="F15" s="12">
        <v>0</v>
      </c>
      <c r="G15" s="12"/>
      <c r="H15" s="12">
        <f t="shared" si="0"/>
        <v>0</v>
      </c>
      <c r="I15" s="12"/>
      <c r="J15" s="12">
        <f t="shared" si="1"/>
        <v>0</v>
      </c>
      <c r="K15" s="12"/>
      <c r="L15" s="12">
        <f t="shared" si="2"/>
        <v>0</v>
      </c>
      <c r="M15" s="12"/>
      <c r="N15" s="12">
        <v>0</v>
      </c>
      <c r="O15" s="12"/>
      <c r="P15" s="10">
        <v>0</v>
      </c>
      <c r="Q15" s="10"/>
    </row>
    <row r="16" spans="1:17" x14ac:dyDescent="0.2">
      <c r="B16" s="3" t="s">
        <v>73</v>
      </c>
      <c r="D16" s="10"/>
      <c r="F16" s="12">
        <v>0</v>
      </c>
      <c r="G16" s="12"/>
      <c r="H16" s="12">
        <f t="shared" si="0"/>
        <v>0</v>
      </c>
      <c r="I16" s="12"/>
      <c r="J16" s="12">
        <f t="shared" si="1"/>
        <v>0</v>
      </c>
      <c r="K16" s="12"/>
      <c r="L16" s="12">
        <f t="shared" si="2"/>
        <v>0</v>
      </c>
      <c r="M16" s="12"/>
      <c r="N16" s="12">
        <v>0</v>
      </c>
      <c r="O16" s="12"/>
      <c r="P16" s="10">
        <v>0</v>
      </c>
      <c r="Q16" s="10"/>
    </row>
    <row r="17" spans="1:19" x14ac:dyDescent="0.2">
      <c r="B17" s="3" t="s">
        <v>74</v>
      </c>
      <c r="D17" s="10"/>
      <c r="F17" s="12">
        <v>0</v>
      </c>
      <c r="G17" s="12"/>
      <c r="H17" s="12">
        <f t="shared" si="0"/>
        <v>0</v>
      </c>
      <c r="I17" s="12"/>
      <c r="J17" s="12">
        <f t="shared" si="1"/>
        <v>0</v>
      </c>
      <c r="K17" s="12"/>
      <c r="L17" s="12">
        <f t="shared" si="2"/>
        <v>0</v>
      </c>
      <c r="M17" s="12"/>
      <c r="N17" s="12">
        <v>0</v>
      </c>
      <c r="O17" s="12"/>
      <c r="P17" s="10">
        <v>0</v>
      </c>
      <c r="Q17" s="10"/>
      <c r="R17" s="10"/>
    </row>
    <row r="18" spans="1:19" x14ac:dyDescent="0.2">
      <c r="B18" s="3" t="s">
        <v>75</v>
      </c>
      <c r="D18" s="10"/>
      <c r="F18" s="12">
        <v>0</v>
      </c>
      <c r="G18" s="12"/>
      <c r="H18" s="12">
        <f t="shared" si="0"/>
        <v>0</v>
      </c>
      <c r="I18" s="12"/>
      <c r="J18" s="12">
        <f t="shared" si="1"/>
        <v>0</v>
      </c>
      <c r="K18" s="12"/>
      <c r="L18" s="12">
        <f t="shared" si="2"/>
        <v>0</v>
      </c>
      <c r="M18" s="12"/>
      <c r="N18" s="12">
        <v>0</v>
      </c>
      <c r="O18" s="12"/>
      <c r="P18" s="10">
        <f>N18</f>
        <v>0</v>
      </c>
      <c r="Q18" s="10"/>
      <c r="R18" s="10"/>
      <c r="S18" s="10"/>
    </row>
    <row r="19" spans="1:19" ht="15.75" customHeight="1" x14ac:dyDescent="0.2">
      <c r="B19" s="9" t="s">
        <v>76</v>
      </c>
      <c r="D19" s="10"/>
      <c r="F19" s="13">
        <f t="shared" ref="F19:P19" si="3">SUM(F9:F18)</f>
        <v>30</v>
      </c>
      <c r="G19" s="12"/>
      <c r="H19" s="13">
        <f t="shared" si="3"/>
        <v>75</v>
      </c>
      <c r="I19" s="12"/>
      <c r="J19" s="13">
        <f>SUM(J9:J18)</f>
        <v>121</v>
      </c>
      <c r="K19" s="12"/>
      <c r="L19" s="13">
        <f t="shared" si="3"/>
        <v>178</v>
      </c>
      <c r="M19" s="12"/>
      <c r="N19" s="13">
        <f t="shared" si="3"/>
        <v>229</v>
      </c>
      <c r="O19" s="12"/>
      <c r="P19" s="14">
        <f t="shared" si="3"/>
        <v>0</v>
      </c>
      <c r="Q19" s="10"/>
    </row>
    <row r="20" spans="1:19" ht="15.75" customHeight="1" x14ac:dyDescent="0.2">
      <c r="B20" s="9"/>
      <c r="D20" s="10"/>
      <c r="F20" s="12"/>
      <c r="G20" s="12"/>
      <c r="H20" s="12"/>
      <c r="I20" s="12"/>
      <c r="J20" s="12"/>
      <c r="K20" s="12"/>
      <c r="L20" s="12"/>
      <c r="M20" s="12"/>
      <c r="N20" s="12"/>
      <c r="O20" s="12"/>
      <c r="P20" s="10"/>
      <c r="Q20" s="10"/>
    </row>
    <row r="21" spans="1:19" ht="15.75" customHeight="1" x14ac:dyDescent="0.2">
      <c r="B21" s="8" t="s">
        <v>77</v>
      </c>
      <c r="C21" s="8"/>
      <c r="D21" s="8" t="s">
        <v>78</v>
      </c>
      <c r="E21" s="8"/>
      <c r="F21" s="113" t="s">
        <v>1</v>
      </c>
      <c r="G21" s="8"/>
      <c r="H21" s="113" t="s">
        <v>2</v>
      </c>
      <c r="I21" s="8"/>
      <c r="J21" s="113" t="s">
        <v>3</v>
      </c>
      <c r="K21" s="8"/>
      <c r="L21" s="113" t="s">
        <v>4</v>
      </c>
      <c r="M21" s="8"/>
      <c r="N21" s="113" t="s">
        <v>5</v>
      </c>
      <c r="O21" s="8"/>
      <c r="P21" s="113" t="s">
        <v>64</v>
      </c>
      <c r="Q21" s="10"/>
    </row>
    <row r="22" spans="1:19" ht="15.75" customHeight="1" x14ac:dyDescent="0.2">
      <c r="B22" s="3" t="s">
        <v>79</v>
      </c>
      <c r="D22" s="3">
        <v>32</v>
      </c>
      <c r="F22" s="10">
        <f>$D$22*F9</f>
        <v>960</v>
      </c>
      <c r="G22" s="10"/>
      <c r="H22" s="10">
        <f>$D$22*H10</f>
        <v>1568</v>
      </c>
      <c r="I22" s="10"/>
      <c r="J22" s="10">
        <f>$D$22*J11</f>
        <v>1600</v>
      </c>
      <c r="K22" s="10"/>
      <c r="L22" s="10">
        <f>$D$22*L12</f>
        <v>1856</v>
      </c>
      <c r="M22" s="10"/>
      <c r="N22" s="10">
        <f>$D$22*N13</f>
        <v>2560</v>
      </c>
      <c r="O22" s="10"/>
      <c r="P22" s="10">
        <f>$D$22*P11</f>
        <v>0</v>
      </c>
      <c r="Q22" s="10"/>
    </row>
    <row r="23" spans="1:19" ht="15.75" customHeight="1" x14ac:dyDescent="0.2">
      <c r="B23" s="3" t="s">
        <v>80</v>
      </c>
      <c r="D23" s="3">
        <v>32</v>
      </c>
      <c r="H23" s="10">
        <f>$D$23*H9</f>
        <v>832</v>
      </c>
      <c r="I23" s="10"/>
      <c r="J23" s="10">
        <f>$D$23*J10</f>
        <v>1472</v>
      </c>
      <c r="K23" s="10"/>
      <c r="L23" s="10">
        <f>$D$23*L11</f>
        <v>1568</v>
      </c>
      <c r="M23" s="10"/>
      <c r="N23" s="10">
        <f>$D$23*N12</f>
        <v>1824</v>
      </c>
      <c r="O23" s="10"/>
      <c r="P23" s="10">
        <f>$D$23*P9</f>
        <v>0</v>
      </c>
      <c r="Q23" s="10"/>
    </row>
    <row r="24" spans="1:19" ht="15.75" customHeight="1" x14ac:dyDescent="0.2">
      <c r="B24" s="3" t="s">
        <v>81</v>
      </c>
      <c r="D24" s="3">
        <v>32</v>
      </c>
      <c r="H24" s="10"/>
      <c r="I24" s="10"/>
      <c r="J24" s="10">
        <f>$D$22*J9</f>
        <v>800</v>
      </c>
      <c r="K24" s="10"/>
      <c r="L24" s="10">
        <f>$D24*L10</f>
        <v>1472</v>
      </c>
      <c r="M24" s="10"/>
      <c r="N24" s="10">
        <f>$D24*N11</f>
        <v>1504</v>
      </c>
      <c r="O24" s="10"/>
      <c r="P24" s="10">
        <v>0</v>
      </c>
      <c r="Q24" s="10"/>
    </row>
    <row r="25" spans="1:19" ht="15.75" customHeight="1" x14ac:dyDescent="0.2">
      <c r="B25" s="3" t="s">
        <v>82</v>
      </c>
      <c r="D25" s="15">
        <v>32</v>
      </c>
      <c r="L25" s="10">
        <f>$D25*L9</f>
        <v>800</v>
      </c>
      <c r="M25" s="10"/>
      <c r="N25" s="10">
        <f>$D25*N10</f>
        <v>1440</v>
      </c>
      <c r="O25" s="10"/>
      <c r="P25" s="10">
        <v>0</v>
      </c>
      <c r="Q25" s="10"/>
    </row>
    <row r="26" spans="1:19" ht="15.75" customHeight="1" x14ac:dyDescent="0.2">
      <c r="D26" s="3">
        <f>SUM(D22:D25)</f>
        <v>128</v>
      </c>
      <c r="F26" s="14">
        <f t="shared" ref="F26:P26" si="4">SUM(F22:F25)</f>
        <v>960</v>
      </c>
      <c r="G26" s="10"/>
      <c r="H26" s="14">
        <f t="shared" si="4"/>
        <v>2400</v>
      </c>
      <c r="I26" s="10"/>
      <c r="J26" s="14">
        <f t="shared" si="4"/>
        <v>3872</v>
      </c>
      <c r="K26" s="10"/>
      <c r="L26" s="14">
        <f t="shared" si="4"/>
        <v>5696</v>
      </c>
      <c r="M26" s="10"/>
      <c r="N26" s="14">
        <f t="shared" si="4"/>
        <v>7328</v>
      </c>
      <c r="O26" s="10"/>
      <c r="P26" s="14">
        <f t="shared" si="4"/>
        <v>0</v>
      </c>
      <c r="Q26" s="10"/>
    </row>
    <row r="27" spans="1:19" ht="15.75" customHeight="1" x14ac:dyDescent="0.2">
      <c r="A27" s="9" t="s">
        <v>83</v>
      </c>
      <c r="F27" s="10"/>
      <c r="G27" s="10"/>
      <c r="H27" s="10"/>
      <c r="I27" s="10"/>
      <c r="J27" s="10"/>
      <c r="K27" s="10"/>
      <c r="L27" s="10"/>
      <c r="M27" s="10"/>
      <c r="N27" s="10"/>
      <c r="O27" s="10"/>
      <c r="P27" s="10"/>
      <c r="Q27" s="10"/>
    </row>
    <row r="28" spans="1:19" ht="15.75" customHeight="1" x14ac:dyDescent="0.2">
      <c r="D28" s="8" t="s">
        <v>84</v>
      </c>
      <c r="F28" s="359" t="s">
        <v>85</v>
      </c>
      <c r="G28" s="359"/>
      <c r="H28" s="359"/>
      <c r="I28" s="359"/>
      <c r="J28" s="359"/>
      <c r="K28" s="359"/>
      <c r="L28" s="359"/>
      <c r="M28" s="359"/>
      <c r="N28" s="359"/>
      <c r="O28" s="359"/>
      <c r="P28" s="359"/>
      <c r="Q28" s="10"/>
    </row>
    <row r="29" spans="1:19" ht="15.75" customHeight="1" x14ac:dyDescent="0.2">
      <c r="B29" s="8" t="s">
        <v>77</v>
      </c>
      <c r="D29" s="8" t="s">
        <v>86</v>
      </c>
      <c r="F29" s="113" t="s">
        <v>1</v>
      </c>
      <c r="G29" s="8"/>
      <c r="H29" s="113" t="s">
        <v>2</v>
      </c>
      <c r="I29" s="8"/>
      <c r="J29" s="113" t="s">
        <v>3</v>
      </c>
      <c r="K29" s="8"/>
      <c r="L29" s="113" t="s">
        <v>4</v>
      </c>
      <c r="M29" s="8"/>
      <c r="N29" s="113" t="s">
        <v>5</v>
      </c>
      <c r="O29" s="8"/>
      <c r="P29" s="113" t="s">
        <v>64</v>
      </c>
      <c r="Q29" s="10"/>
    </row>
    <row r="30" spans="1:19" ht="15.75" customHeight="1" x14ac:dyDescent="0.2">
      <c r="B30" s="3" t="s">
        <v>79</v>
      </c>
      <c r="D30" s="16">
        <v>1.96</v>
      </c>
      <c r="F30" s="10">
        <f>ROUND(F22*$D30, 0)</f>
        <v>1882</v>
      </c>
      <c r="G30" s="10"/>
      <c r="H30" s="10">
        <f>ROUND(H22*$D30, 0)</f>
        <v>3073</v>
      </c>
      <c r="I30" s="10"/>
      <c r="J30" s="10">
        <f>ROUND(J22*$D30, 0)</f>
        <v>3136</v>
      </c>
      <c r="K30" s="10"/>
      <c r="L30" s="10">
        <f>ROUND(L22*$D30, 0)</f>
        <v>3638</v>
      </c>
      <c r="M30" s="10"/>
      <c r="N30" s="10">
        <f>ROUND(N22*$D30, 0)</f>
        <v>5018</v>
      </c>
      <c r="O30" s="10"/>
      <c r="P30" s="10">
        <f>ROUND(P22*$D30, 0)</f>
        <v>0</v>
      </c>
      <c r="Q30" s="10"/>
    </row>
    <row r="31" spans="1:19" ht="15.75" customHeight="1" x14ac:dyDescent="0.2">
      <c r="B31" s="3" t="s">
        <v>80</v>
      </c>
      <c r="D31" s="16">
        <v>1.96</v>
      </c>
      <c r="F31" s="10">
        <v>0</v>
      </c>
      <c r="G31" s="10"/>
      <c r="H31" s="10">
        <f>ROUND(H23*$D31, 0)</f>
        <v>1631</v>
      </c>
      <c r="I31" s="10"/>
      <c r="J31" s="10">
        <f>ROUND(J23*$D31, 0)</f>
        <v>2885</v>
      </c>
      <c r="K31" s="10"/>
      <c r="L31" s="10">
        <f>ROUND(L23*$D31, 0)</f>
        <v>3073</v>
      </c>
      <c r="M31" s="10"/>
      <c r="N31" s="10">
        <f>ROUND(N23*$D31, 0)</f>
        <v>3575</v>
      </c>
      <c r="O31" s="10"/>
      <c r="P31" s="10">
        <f>ROUND(P23*$D31, 0)</f>
        <v>0</v>
      </c>
      <c r="Q31" s="10"/>
    </row>
    <row r="32" spans="1:19" ht="15.75" customHeight="1" x14ac:dyDescent="0.2">
      <c r="B32" s="3" t="s">
        <v>81</v>
      </c>
      <c r="D32" s="16">
        <v>2.99</v>
      </c>
      <c r="F32" s="10">
        <f>ROUND(F23*$D32, 0)</f>
        <v>0</v>
      </c>
      <c r="G32" s="10"/>
      <c r="H32" s="10">
        <v>0</v>
      </c>
      <c r="I32" s="10"/>
      <c r="J32" s="10">
        <f>ROUND(J24*$D32, 0)</f>
        <v>2392</v>
      </c>
      <c r="K32" s="10"/>
      <c r="L32" s="10">
        <f>ROUND(L24*$D32, 0)</f>
        <v>4401</v>
      </c>
      <c r="M32" s="10"/>
      <c r="N32" s="10">
        <f>ROUND(N24*$D32, 0)</f>
        <v>4497</v>
      </c>
      <c r="O32" s="10"/>
      <c r="P32" s="10">
        <f>ROUND(P24*$D32, 0)</f>
        <v>0</v>
      </c>
      <c r="Q32" s="10"/>
    </row>
    <row r="33" spans="1:17" ht="15.75" customHeight="1" x14ac:dyDescent="0.2">
      <c r="B33" s="3" t="s">
        <v>82</v>
      </c>
      <c r="D33" s="16">
        <v>2.99</v>
      </c>
      <c r="F33" s="10">
        <f>ROUND(F24*$D33, 0)</f>
        <v>0</v>
      </c>
      <c r="G33" s="10"/>
      <c r="H33" s="10">
        <f>ROUND(H24*$D33, 0)</f>
        <v>0</v>
      </c>
      <c r="I33" s="10"/>
      <c r="J33" s="10">
        <v>0</v>
      </c>
      <c r="K33" s="10"/>
      <c r="L33" s="10">
        <f>ROUND(L25*$D33, 0)</f>
        <v>2392</v>
      </c>
      <c r="M33" s="10"/>
      <c r="N33" s="10">
        <f>ROUND(N25*$D33, 0)</f>
        <v>4306</v>
      </c>
      <c r="O33" s="10"/>
      <c r="P33" s="10">
        <f>ROUND(P25*$D33, 0)</f>
        <v>0</v>
      </c>
      <c r="Q33" s="10"/>
    </row>
    <row r="34" spans="1:17" ht="15.75" customHeight="1" x14ac:dyDescent="0.2">
      <c r="F34" s="14">
        <f>SUM(F30:F33)</f>
        <v>1882</v>
      </c>
      <c r="G34" s="10"/>
      <c r="H34" s="14">
        <f t="shared" ref="H34:P34" si="5">SUM(H30:H33)</f>
        <v>4704</v>
      </c>
      <c r="I34" s="10"/>
      <c r="J34" s="14">
        <f t="shared" si="5"/>
        <v>8413</v>
      </c>
      <c r="K34" s="10"/>
      <c r="L34" s="14">
        <f t="shared" si="5"/>
        <v>13504</v>
      </c>
      <c r="M34" s="10"/>
      <c r="N34" s="14">
        <f t="shared" si="5"/>
        <v>17396</v>
      </c>
      <c r="O34" s="10"/>
      <c r="P34" s="14">
        <f t="shared" si="5"/>
        <v>0</v>
      </c>
      <c r="Q34" s="10"/>
    </row>
    <row r="35" spans="1:17" ht="15.75" customHeight="1" x14ac:dyDescent="0.2">
      <c r="A35" s="3" t="s">
        <v>87</v>
      </c>
      <c r="D35" s="17">
        <v>55.85</v>
      </c>
      <c r="F35" s="10">
        <f>ROUND(F34*$D$35,0)</f>
        <v>105110</v>
      </c>
      <c r="G35" s="10"/>
      <c r="H35" s="10">
        <f>ROUND(H34*$D$35,0)</f>
        <v>262718</v>
      </c>
      <c r="I35" s="10"/>
      <c r="J35" s="10">
        <f>ROUND(J34*$D$35,0)</f>
        <v>469866</v>
      </c>
      <c r="K35" s="10"/>
      <c r="L35" s="10">
        <f>ROUND(L34*$D$35,0)</f>
        <v>754198</v>
      </c>
      <c r="M35" s="10"/>
      <c r="N35" s="10">
        <f>ROUND(N34*$D$35,0)</f>
        <v>971567</v>
      </c>
      <c r="O35" s="10"/>
      <c r="P35" s="10">
        <v>0</v>
      </c>
      <c r="Q35" s="60" t="s">
        <v>88</v>
      </c>
    </row>
    <row r="36" spans="1:17" ht="15.75" customHeight="1" thickBot="1" x14ac:dyDescent="0.25">
      <c r="B36" s="3" t="s">
        <v>89</v>
      </c>
      <c r="D36" s="17"/>
      <c r="F36" s="18">
        <v>0</v>
      </c>
      <c r="G36" s="10"/>
      <c r="H36" s="19">
        <v>0</v>
      </c>
      <c r="I36" s="10"/>
      <c r="J36" s="19">
        <f>H35-H40</f>
        <v>142718</v>
      </c>
      <c r="K36" s="10"/>
      <c r="L36" s="19">
        <f>H35-H40</f>
        <v>142718</v>
      </c>
      <c r="M36" s="10"/>
      <c r="N36" s="19">
        <f>L35-L40</f>
        <v>469398</v>
      </c>
      <c r="O36" s="10"/>
      <c r="P36" s="19">
        <f>L35-L40</f>
        <v>469398</v>
      </c>
      <c r="Q36" s="10"/>
    </row>
    <row r="37" spans="1:17" x14ac:dyDescent="0.2">
      <c r="D37" s="10"/>
      <c r="F37" s="10"/>
      <c r="G37" s="10"/>
      <c r="H37" s="10"/>
      <c r="I37" s="10"/>
      <c r="J37" s="10"/>
      <c r="K37" s="10"/>
      <c r="L37" s="10"/>
      <c r="M37" s="10"/>
      <c r="N37" s="10"/>
      <c r="O37" s="10"/>
      <c r="P37" s="10"/>
      <c r="Q37" s="10"/>
    </row>
    <row r="38" spans="1:17" x14ac:dyDescent="0.2">
      <c r="A38" s="9" t="s">
        <v>90</v>
      </c>
      <c r="D38" s="10"/>
      <c r="F38" s="10"/>
      <c r="G38" s="10"/>
      <c r="H38" s="10"/>
      <c r="I38" s="10"/>
      <c r="J38" s="10"/>
      <c r="K38" s="10"/>
      <c r="L38" s="10"/>
      <c r="M38" s="10"/>
      <c r="N38" s="10"/>
      <c r="O38" s="10"/>
      <c r="P38" s="10"/>
      <c r="Q38" s="10"/>
    </row>
    <row r="39" spans="1:17" x14ac:dyDescent="0.2">
      <c r="A39" s="9" t="s">
        <v>91</v>
      </c>
      <c r="D39" s="10"/>
      <c r="F39" s="10"/>
      <c r="G39" s="10"/>
      <c r="H39" s="10"/>
      <c r="I39" s="10"/>
      <c r="J39" s="10"/>
      <c r="K39" s="10"/>
      <c r="L39" s="10"/>
      <c r="M39" s="10"/>
      <c r="N39" s="10"/>
      <c r="O39" s="10"/>
      <c r="P39" s="10"/>
      <c r="Q39" s="10"/>
    </row>
    <row r="40" spans="1:17" x14ac:dyDescent="0.2">
      <c r="A40" s="9"/>
      <c r="B40" s="3" t="s">
        <v>92</v>
      </c>
      <c r="D40" s="10" t="s">
        <v>93</v>
      </c>
      <c r="F40" s="10">
        <f>ROUND(F26*50,0)</f>
        <v>48000</v>
      </c>
      <c r="G40" s="10"/>
      <c r="H40" s="10">
        <f>ROUND(H26*50,0)</f>
        <v>120000</v>
      </c>
      <c r="I40" s="10"/>
      <c r="J40" s="10">
        <f>ROUND(J26*50,0)</f>
        <v>193600</v>
      </c>
      <c r="K40" s="10"/>
      <c r="L40" s="10">
        <f>ROUND(L26*50,0)</f>
        <v>284800</v>
      </c>
      <c r="M40" s="10"/>
      <c r="N40" s="10">
        <f>ROUND(N26*50,0)</f>
        <v>366400</v>
      </c>
      <c r="O40" s="10"/>
      <c r="P40" s="10">
        <v>0</v>
      </c>
      <c r="Q40" s="10"/>
    </row>
    <row r="41" spans="1:17" x14ac:dyDescent="0.2">
      <c r="A41" s="9"/>
      <c r="B41" s="3" t="s">
        <v>94</v>
      </c>
      <c r="D41" s="10" t="s">
        <v>95</v>
      </c>
      <c r="F41" s="10">
        <f>ROUND(F26*207.12,0)</f>
        <v>198835</v>
      </c>
      <c r="G41" s="10">
        <f t="shared" ref="G41:N41" si="6">ROUND(G26*207.12,0)</f>
        <v>0</v>
      </c>
      <c r="H41" s="10">
        <f t="shared" si="6"/>
        <v>497088</v>
      </c>
      <c r="I41" s="10">
        <f t="shared" si="6"/>
        <v>0</v>
      </c>
      <c r="J41" s="10">
        <f t="shared" si="6"/>
        <v>801969</v>
      </c>
      <c r="K41" s="10">
        <f t="shared" si="6"/>
        <v>0</v>
      </c>
      <c r="L41" s="10">
        <f t="shared" si="6"/>
        <v>1179756</v>
      </c>
      <c r="M41" s="10">
        <f t="shared" si="6"/>
        <v>0</v>
      </c>
      <c r="N41" s="10">
        <f t="shared" si="6"/>
        <v>1517775</v>
      </c>
      <c r="O41" s="10"/>
      <c r="P41" s="10">
        <v>0</v>
      </c>
      <c r="Q41" s="10"/>
    </row>
    <row r="42" spans="1:17" ht="13.5" thickBot="1" x14ac:dyDescent="0.25">
      <c r="A42" s="3" t="s">
        <v>96</v>
      </c>
      <c r="D42" s="10"/>
      <c r="F42" s="20">
        <f>+F40+F41</f>
        <v>246835</v>
      </c>
      <c r="G42" s="21"/>
      <c r="H42" s="20">
        <f>+H40+H41</f>
        <v>617088</v>
      </c>
      <c r="I42" s="21"/>
      <c r="J42" s="20">
        <f>+J40+J41</f>
        <v>995569</v>
      </c>
      <c r="K42" s="21"/>
      <c r="L42" s="20">
        <f>+L40+L41</f>
        <v>1464556</v>
      </c>
      <c r="M42" s="21"/>
      <c r="N42" s="20">
        <f>+N40+N41</f>
        <v>1884175</v>
      </c>
      <c r="O42" s="21"/>
      <c r="P42" s="18">
        <f>+P40+P41</f>
        <v>0</v>
      </c>
      <c r="Q42" s="10"/>
    </row>
    <row r="43" spans="1:17" x14ac:dyDescent="0.2">
      <c r="D43" s="10"/>
      <c r="F43" s="21"/>
      <c r="G43" s="21"/>
      <c r="H43" s="21"/>
      <c r="I43" s="21"/>
      <c r="J43" s="21"/>
      <c r="K43" s="21"/>
      <c r="L43" s="21"/>
      <c r="M43" s="21"/>
      <c r="N43" s="21"/>
      <c r="O43" s="21"/>
      <c r="P43" s="10"/>
      <c r="Q43" s="10"/>
    </row>
    <row r="44" spans="1:17" x14ac:dyDescent="0.2">
      <c r="B44" s="3" t="s">
        <v>97</v>
      </c>
      <c r="D44" s="57">
        <v>150</v>
      </c>
      <c r="F44" s="21">
        <f>F19*150*2</f>
        <v>9000</v>
      </c>
      <c r="G44" s="21"/>
      <c r="H44" s="21">
        <f>H19*150*2</f>
        <v>22500</v>
      </c>
      <c r="I44" s="21"/>
      <c r="J44" s="21">
        <f>J19*150*2</f>
        <v>36300</v>
      </c>
      <c r="K44" s="21"/>
      <c r="L44" s="21">
        <f>L19*150*2</f>
        <v>53400</v>
      </c>
      <c r="M44" s="21"/>
      <c r="N44" s="21">
        <f>N19*150*2</f>
        <v>68700</v>
      </c>
      <c r="O44" s="21"/>
      <c r="P44" s="10"/>
      <c r="Q44" s="10"/>
    </row>
    <row r="45" spans="1:17" x14ac:dyDescent="0.2">
      <c r="D45" s="10"/>
      <c r="F45" s="21"/>
      <c r="G45" s="21"/>
      <c r="H45" s="21"/>
      <c r="I45" s="21"/>
      <c r="J45" s="21"/>
      <c r="K45" s="21"/>
      <c r="L45" s="21"/>
      <c r="M45" s="21"/>
      <c r="N45" s="21"/>
      <c r="O45" s="21"/>
      <c r="P45" s="10"/>
      <c r="Q45" s="10"/>
    </row>
    <row r="46" spans="1:17" x14ac:dyDescent="0.2">
      <c r="D46" s="10"/>
      <c r="F46" s="10"/>
      <c r="G46" s="10"/>
      <c r="H46" s="10"/>
      <c r="I46" s="10"/>
      <c r="J46" s="10"/>
      <c r="K46" s="10"/>
      <c r="L46" s="10"/>
      <c r="M46" s="10"/>
      <c r="N46" s="10"/>
      <c r="O46" s="10"/>
      <c r="P46" s="10"/>
      <c r="Q46" s="10"/>
    </row>
    <row r="47" spans="1:17" ht="15.75" thickBot="1" x14ac:dyDescent="0.3">
      <c r="A47" s="22" t="s">
        <v>98</v>
      </c>
      <c r="B47" s="23"/>
      <c r="C47" s="23"/>
      <c r="D47" s="24"/>
      <c r="E47" s="23"/>
      <c r="F47" s="25">
        <f>F36+F42</f>
        <v>246835</v>
      </c>
      <c r="G47" s="24"/>
      <c r="H47" s="25">
        <f>H36+H42</f>
        <v>617088</v>
      </c>
      <c r="I47" s="24"/>
      <c r="J47" s="25">
        <f t="shared" ref="J47:O47" si="7">J36+J42</f>
        <v>1138287</v>
      </c>
      <c r="K47" s="25">
        <f t="shared" si="7"/>
        <v>0</v>
      </c>
      <c r="L47" s="25">
        <f t="shared" si="7"/>
        <v>1607274</v>
      </c>
      <c r="M47" s="25">
        <f t="shared" si="7"/>
        <v>0</v>
      </c>
      <c r="N47" s="25">
        <f t="shared" si="7"/>
        <v>2353573</v>
      </c>
      <c r="O47" s="25">
        <f t="shared" si="7"/>
        <v>0</v>
      </c>
      <c r="P47" s="25"/>
      <c r="Q47" s="10"/>
    </row>
    <row r="48" spans="1:17" ht="15.75" thickTop="1" x14ac:dyDescent="0.25">
      <c r="A48" s="6"/>
      <c r="B48" s="26"/>
      <c r="C48" s="26"/>
      <c r="D48" s="27"/>
      <c r="E48" s="26"/>
      <c r="F48" s="28"/>
      <c r="G48" s="27"/>
      <c r="H48" s="28"/>
      <c r="I48" s="27"/>
      <c r="J48" s="28"/>
      <c r="K48" s="27"/>
      <c r="L48" s="28"/>
      <c r="M48" s="27"/>
      <c r="N48" s="28"/>
      <c r="O48" s="27"/>
      <c r="P48" s="28"/>
      <c r="Q48" s="10"/>
    </row>
    <row r="49" spans="2:17" x14ac:dyDescent="0.2">
      <c r="Q49" s="10"/>
    </row>
    <row r="50" spans="2:17" x14ac:dyDescent="0.2">
      <c r="B50" s="9" t="s">
        <v>99</v>
      </c>
      <c r="Q50" s="10"/>
    </row>
    <row r="51" spans="2:17" x14ac:dyDescent="0.2">
      <c r="B51" s="9" t="s">
        <v>100</v>
      </c>
      <c r="Q51" s="10"/>
    </row>
    <row r="52" spans="2:17" ht="7.5" customHeight="1" x14ac:dyDescent="0.2">
      <c r="Q52" s="10"/>
    </row>
    <row r="53" spans="2:17" ht="25.5" x14ac:dyDescent="0.2">
      <c r="B53" s="29"/>
      <c r="C53" s="29"/>
      <c r="D53" s="30"/>
      <c r="E53" s="30"/>
      <c r="F53" s="31" t="s">
        <v>101</v>
      </c>
      <c r="G53" s="32"/>
      <c r="H53" s="33" t="s">
        <v>102</v>
      </c>
      <c r="I53" s="32"/>
      <c r="J53" s="33" t="s">
        <v>103</v>
      </c>
      <c r="K53" s="32"/>
      <c r="L53" s="33" t="s">
        <v>104</v>
      </c>
      <c r="M53" s="32"/>
      <c r="N53" s="33" t="s">
        <v>105</v>
      </c>
      <c r="O53" s="32"/>
      <c r="Q53" s="10"/>
    </row>
    <row r="54" spans="2:17" x14ac:dyDescent="0.2">
      <c r="B54" s="34" t="s">
        <v>106</v>
      </c>
      <c r="C54" s="35"/>
      <c r="D54" s="36">
        <v>1</v>
      </c>
      <c r="E54" s="30"/>
      <c r="F54" s="37">
        <v>1</v>
      </c>
      <c r="G54" s="38"/>
      <c r="H54" s="39">
        <v>1.75</v>
      </c>
      <c r="I54" s="38"/>
      <c r="J54" s="39">
        <v>4.3</v>
      </c>
      <c r="K54" s="38"/>
      <c r="L54" s="39">
        <v>12.38</v>
      </c>
      <c r="M54" s="38"/>
      <c r="N54" s="39"/>
      <c r="O54" s="38"/>
      <c r="Q54" s="10"/>
    </row>
    <row r="55" spans="2:17" x14ac:dyDescent="0.2">
      <c r="B55" s="34" t="s">
        <v>107</v>
      </c>
      <c r="C55" s="35"/>
      <c r="D55" s="36">
        <v>2</v>
      </c>
      <c r="E55" s="30"/>
      <c r="F55" s="37">
        <v>1.51</v>
      </c>
      <c r="G55" s="38"/>
      <c r="H55" s="39">
        <v>2.76</v>
      </c>
      <c r="I55" s="38"/>
      <c r="J55" s="39">
        <v>7.33</v>
      </c>
      <c r="K55" s="38"/>
      <c r="L55" s="39">
        <v>21.87</v>
      </c>
      <c r="M55" s="38"/>
      <c r="N55" s="39"/>
      <c r="O55" s="38"/>
      <c r="Q55" s="10"/>
    </row>
    <row r="56" spans="2:17" x14ac:dyDescent="0.2">
      <c r="B56" s="34" t="s">
        <v>108</v>
      </c>
      <c r="C56" s="35"/>
      <c r="D56" s="36">
        <v>3</v>
      </c>
      <c r="E56" s="30"/>
      <c r="F56" s="37">
        <v>1.45</v>
      </c>
      <c r="G56" s="38"/>
      <c r="H56" s="39">
        <v>2.66</v>
      </c>
      <c r="I56" s="38"/>
      <c r="J56" s="39">
        <v>6.69</v>
      </c>
      <c r="K56" s="38"/>
      <c r="L56" s="39">
        <v>8.4700000000000006</v>
      </c>
      <c r="M56" s="38"/>
      <c r="N56" s="39"/>
      <c r="O56" s="38"/>
      <c r="Q56" s="10"/>
    </row>
    <row r="57" spans="2:17" x14ac:dyDescent="0.2">
      <c r="B57" s="34" t="s">
        <v>109</v>
      </c>
      <c r="C57" s="35"/>
      <c r="D57" s="36">
        <v>4</v>
      </c>
      <c r="E57" s="30"/>
      <c r="F57" s="37">
        <v>1.46</v>
      </c>
      <c r="G57" s="38"/>
      <c r="H57" s="39">
        <v>1.98</v>
      </c>
      <c r="I57" s="38"/>
      <c r="J57" s="39">
        <v>2.41</v>
      </c>
      <c r="K57" s="38"/>
      <c r="L57" s="39">
        <v>8.1199999999999992</v>
      </c>
      <c r="M57" s="38"/>
      <c r="N57" s="39"/>
      <c r="O57" s="38"/>
      <c r="Q57" s="10"/>
    </row>
    <row r="58" spans="2:17" x14ac:dyDescent="0.2">
      <c r="B58" s="34" t="s">
        <v>110</v>
      </c>
      <c r="C58" s="35"/>
      <c r="D58" s="36">
        <v>5</v>
      </c>
      <c r="E58" s="30"/>
      <c r="F58" s="37">
        <v>1.87</v>
      </c>
      <c r="G58" s="38"/>
      <c r="H58" s="39">
        <v>2.38</v>
      </c>
      <c r="I58" s="38"/>
      <c r="J58" s="39">
        <v>7.43</v>
      </c>
      <c r="K58" s="38"/>
      <c r="L58" s="39">
        <v>13.58</v>
      </c>
      <c r="M58" s="38"/>
      <c r="N58" s="39"/>
      <c r="O58" s="38"/>
      <c r="Q58" s="10"/>
    </row>
    <row r="59" spans="2:17" x14ac:dyDescent="0.2">
      <c r="B59" s="40" t="s">
        <v>111</v>
      </c>
      <c r="C59" s="41"/>
      <c r="D59" s="42">
        <v>6</v>
      </c>
      <c r="E59" s="43"/>
      <c r="F59" s="44">
        <v>1.96</v>
      </c>
      <c r="G59" s="45"/>
      <c r="H59" s="46">
        <v>2.99</v>
      </c>
      <c r="I59" s="45"/>
      <c r="J59" s="46">
        <v>6</v>
      </c>
      <c r="K59" s="45"/>
      <c r="L59" s="46">
        <v>18.47</v>
      </c>
      <c r="M59" s="45"/>
      <c r="N59" s="46"/>
      <c r="O59" s="38"/>
      <c r="Q59" s="10"/>
    </row>
    <row r="60" spans="2:17" x14ac:dyDescent="0.2">
      <c r="B60" s="34" t="s">
        <v>112</v>
      </c>
      <c r="C60" s="35"/>
      <c r="D60" s="36">
        <v>7</v>
      </c>
      <c r="E60" s="30"/>
      <c r="F60" s="37">
        <v>1.1100000000000001</v>
      </c>
      <c r="G60" s="38"/>
      <c r="H60" s="39">
        <v>1.8</v>
      </c>
      <c r="I60" s="38"/>
      <c r="J60" s="39">
        <v>3.06</v>
      </c>
      <c r="K60" s="38"/>
      <c r="L60" s="39">
        <v>10.5</v>
      </c>
      <c r="M60" s="38"/>
      <c r="N60" s="39"/>
      <c r="O60" s="38"/>
      <c r="Q60" s="10"/>
    </row>
    <row r="61" spans="2:17" x14ac:dyDescent="0.2">
      <c r="B61" s="34" t="s">
        <v>113</v>
      </c>
      <c r="C61" s="35"/>
      <c r="D61" s="36">
        <v>8</v>
      </c>
      <c r="E61" s="30"/>
      <c r="F61" s="37"/>
      <c r="G61" s="38"/>
      <c r="H61" s="39"/>
      <c r="I61" s="38"/>
      <c r="J61" s="39"/>
      <c r="K61" s="38"/>
      <c r="L61" s="39"/>
      <c r="M61" s="38"/>
      <c r="N61" s="39">
        <v>4.99</v>
      </c>
      <c r="O61" s="38"/>
      <c r="Q61" s="10"/>
    </row>
    <row r="62" spans="2:17" x14ac:dyDescent="0.2">
      <c r="B62" s="34" t="s">
        <v>114</v>
      </c>
      <c r="C62" s="35"/>
      <c r="D62" s="36">
        <v>9</v>
      </c>
      <c r="E62" s="30"/>
      <c r="F62" s="37">
        <v>1.58</v>
      </c>
      <c r="G62" s="38"/>
      <c r="H62" s="39">
        <v>1.85</v>
      </c>
      <c r="I62" s="38"/>
      <c r="J62" s="39">
        <v>2.31</v>
      </c>
      <c r="K62" s="38"/>
      <c r="L62" s="39">
        <v>23.84</v>
      </c>
      <c r="M62" s="38"/>
      <c r="N62" s="39"/>
      <c r="O62" s="38"/>
      <c r="Q62" s="10"/>
    </row>
    <row r="63" spans="2:17" x14ac:dyDescent="0.2">
      <c r="B63" s="34" t="s">
        <v>115</v>
      </c>
      <c r="C63" s="35"/>
      <c r="D63" s="36">
        <v>10</v>
      </c>
      <c r="E63" s="30"/>
      <c r="F63" s="37">
        <v>2.19</v>
      </c>
      <c r="G63" s="38"/>
      <c r="H63" s="39">
        <v>1.75</v>
      </c>
      <c r="I63" s="38"/>
      <c r="J63" s="39">
        <v>3.02</v>
      </c>
      <c r="K63" s="38"/>
      <c r="L63" s="39">
        <v>15.16</v>
      </c>
      <c r="M63" s="38"/>
      <c r="N63" s="39"/>
      <c r="O63" s="38"/>
      <c r="Q63" s="10"/>
    </row>
    <row r="64" spans="2:17" x14ac:dyDescent="0.2">
      <c r="B64" s="34" t="s">
        <v>116</v>
      </c>
      <c r="C64" s="35"/>
      <c r="D64" s="36">
        <v>12</v>
      </c>
      <c r="E64" s="30"/>
      <c r="F64" s="37">
        <v>1.22</v>
      </c>
      <c r="G64" s="38"/>
      <c r="H64" s="39">
        <v>2.93</v>
      </c>
      <c r="I64" s="38"/>
      <c r="J64" s="39"/>
      <c r="K64" s="38"/>
      <c r="L64" s="39"/>
      <c r="M64" s="38"/>
      <c r="N64" s="39"/>
      <c r="O64" s="38"/>
      <c r="Q64" s="10"/>
    </row>
    <row r="65" spans="2:17" x14ac:dyDescent="0.2">
      <c r="B65" s="34" t="s">
        <v>117</v>
      </c>
      <c r="C65" s="35"/>
      <c r="D65" s="36">
        <v>13</v>
      </c>
      <c r="E65" s="30"/>
      <c r="F65" s="37">
        <v>1.38</v>
      </c>
      <c r="G65" s="38"/>
      <c r="H65" s="39">
        <v>1.33</v>
      </c>
      <c r="I65" s="38"/>
      <c r="J65" s="39"/>
      <c r="K65" s="38"/>
      <c r="L65" s="39"/>
      <c r="M65" s="38"/>
      <c r="N65" s="39"/>
      <c r="O65" s="38"/>
      <c r="Q65" s="10"/>
    </row>
    <row r="66" spans="2:17" x14ac:dyDescent="0.2">
      <c r="B66" s="34" t="s">
        <v>118</v>
      </c>
      <c r="C66" s="35"/>
      <c r="D66" s="36">
        <v>14</v>
      </c>
      <c r="E66" s="30"/>
      <c r="F66" s="37">
        <v>0.97</v>
      </c>
      <c r="G66" s="38"/>
      <c r="H66" s="39">
        <v>1.56</v>
      </c>
      <c r="I66" s="38"/>
      <c r="J66" s="39">
        <v>2.62</v>
      </c>
      <c r="K66" s="38"/>
      <c r="L66" s="39">
        <v>11.28</v>
      </c>
      <c r="M66" s="38"/>
      <c r="N66" s="39">
        <v>2.8</v>
      </c>
      <c r="O66" s="38"/>
      <c r="Q66" s="10"/>
    </row>
    <row r="67" spans="2:17" x14ac:dyDescent="0.2">
      <c r="B67" s="34" t="s">
        <v>119</v>
      </c>
      <c r="C67" s="35"/>
      <c r="D67" s="36">
        <v>15</v>
      </c>
      <c r="E67" s="30"/>
      <c r="F67" s="37">
        <v>7.37</v>
      </c>
      <c r="G67" s="38"/>
      <c r="H67" s="39">
        <v>4.13</v>
      </c>
      <c r="I67" s="38"/>
      <c r="J67" s="39">
        <v>34.67</v>
      </c>
      <c r="K67" s="38"/>
      <c r="L67" s="39">
        <v>39.21</v>
      </c>
      <c r="M67" s="38"/>
      <c r="N67" s="39">
        <v>4.47</v>
      </c>
      <c r="O67" s="38"/>
      <c r="Q67" s="10"/>
    </row>
    <row r="68" spans="2:17" x14ac:dyDescent="0.2">
      <c r="B68" s="34" t="s">
        <v>120</v>
      </c>
      <c r="C68" s="35"/>
      <c r="D68" s="36">
        <v>16</v>
      </c>
      <c r="E68" s="30"/>
      <c r="F68" s="37">
        <v>1.1299999999999999</v>
      </c>
      <c r="G68" s="38"/>
      <c r="H68" s="39">
        <v>1.79</v>
      </c>
      <c r="I68" s="38"/>
      <c r="J68" s="39">
        <v>3.27</v>
      </c>
      <c r="K68" s="38"/>
      <c r="L68" s="39">
        <v>28.23</v>
      </c>
      <c r="M68" s="38"/>
      <c r="N68" s="39"/>
      <c r="O68" s="38"/>
      <c r="Q68" s="10"/>
    </row>
    <row r="69" spans="2:17" x14ac:dyDescent="0.2">
      <c r="B69" s="34" t="s">
        <v>121</v>
      </c>
      <c r="C69" s="35"/>
      <c r="D69" s="36">
        <v>17</v>
      </c>
      <c r="E69" s="30"/>
      <c r="F69" s="37"/>
      <c r="G69" s="38"/>
      <c r="H69" s="39"/>
      <c r="I69" s="38"/>
      <c r="J69" s="39"/>
      <c r="K69" s="38"/>
      <c r="L69" s="39"/>
      <c r="M69" s="38"/>
      <c r="N69" s="39">
        <v>7.08</v>
      </c>
      <c r="O69" s="38"/>
      <c r="Q69" s="10"/>
    </row>
    <row r="70" spans="2:17" x14ac:dyDescent="0.2">
      <c r="B70" s="34" t="s">
        <v>122</v>
      </c>
      <c r="C70" s="35"/>
      <c r="D70" s="36">
        <v>18</v>
      </c>
      <c r="E70" s="30"/>
      <c r="F70" s="37">
        <v>2</v>
      </c>
      <c r="G70" s="38"/>
      <c r="H70" s="39">
        <v>2.19</v>
      </c>
      <c r="I70" s="38"/>
      <c r="J70" s="39"/>
      <c r="K70" s="38"/>
      <c r="L70" s="39"/>
      <c r="M70" s="38"/>
      <c r="N70" s="39"/>
      <c r="O70" s="38"/>
      <c r="Q70" s="10"/>
    </row>
    <row r="71" spans="2:17" x14ac:dyDescent="0.2">
      <c r="B71" s="34" t="s">
        <v>123</v>
      </c>
      <c r="C71" s="35"/>
      <c r="D71" s="36">
        <v>19</v>
      </c>
      <c r="E71" s="30"/>
      <c r="F71" s="37">
        <v>1.91</v>
      </c>
      <c r="G71" s="38"/>
      <c r="H71" s="39">
        <v>2.29</v>
      </c>
      <c r="I71" s="38"/>
      <c r="J71" s="39">
        <v>3.82</v>
      </c>
      <c r="K71" s="38"/>
      <c r="L71" s="39">
        <v>11.55</v>
      </c>
      <c r="M71" s="38"/>
      <c r="N71" s="39"/>
      <c r="O71" s="38"/>
      <c r="Q71" s="10"/>
    </row>
    <row r="72" spans="2:17" x14ac:dyDescent="0.2">
      <c r="B72" s="34" t="s">
        <v>124</v>
      </c>
      <c r="C72" s="35"/>
      <c r="D72" s="36">
        <v>20</v>
      </c>
      <c r="E72" s="30"/>
      <c r="F72" s="37">
        <v>1.37</v>
      </c>
      <c r="G72" s="38"/>
      <c r="H72" s="39">
        <v>2.04</v>
      </c>
      <c r="I72" s="38"/>
      <c r="J72" s="39">
        <v>2.74</v>
      </c>
      <c r="K72" s="38"/>
      <c r="L72" s="39">
        <v>10.29</v>
      </c>
      <c r="M72" s="38"/>
      <c r="N72" s="39"/>
      <c r="O72" s="38"/>
      <c r="Q72" s="10"/>
    </row>
    <row r="73" spans="2:17" x14ac:dyDescent="0.2">
      <c r="B73" s="34" t="s">
        <v>125</v>
      </c>
      <c r="C73" s="35"/>
      <c r="D73" s="36">
        <v>21</v>
      </c>
      <c r="E73" s="30"/>
      <c r="F73" s="37">
        <v>1</v>
      </c>
      <c r="G73" s="38"/>
      <c r="H73" s="39"/>
      <c r="I73" s="38"/>
      <c r="J73" s="39"/>
      <c r="K73" s="38"/>
      <c r="L73" s="39"/>
      <c r="M73" s="38"/>
      <c r="N73" s="39"/>
      <c r="O73" s="38"/>
      <c r="Q73" s="10"/>
    </row>
    <row r="74" spans="2:17" x14ac:dyDescent="0.2">
      <c r="B74" s="34" t="s">
        <v>126</v>
      </c>
      <c r="C74" s="35"/>
      <c r="D74" s="36">
        <v>11</v>
      </c>
      <c r="E74" s="30"/>
      <c r="F74" s="37"/>
      <c r="G74" s="38"/>
      <c r="H74" s="39"/>
      <c r="I74" s="38"/>
      <c r="J74" s="39"/>
      <c r="K74" s="38"/>
      <c r="L74" s="39"/>
      <c r="M74" s="38"/>
      <c r="N74" s="39">
        <v>24.58</v>
      </c>
      <c r="O74" s="38"/>
      <c r="Q74" s="10"/>
    </row>
    <row r="75" spans="2:17" ht="15" x14ac:dyDescent="0.25">
      <c r="B75" s="47"/>
      <c r="C75" s="48"/>
      <c r="D75" s="49"/>
      <c r="E75" s="49"/>
      <c r="F75" s="49"/>
      <c r="G75" s="49"/>
      <c r="H75" s="49"/>
      <c r="I75" s="49"/>
      <c r="J75" s="49"/>
      <c r="K75" s="49"/>
      <c r="Q75" s="10"/>
    </row>
    <row r="76" spans="2:17" ht="15" x14ac:dyDescent="0.25">
      <c r="B76" s="9"/>
      <c r="C76" s="48"/>
      <c r="D76"/>
      <c r="E76"/>
      <c r="F76"/>
      <c r="G76"/>
      <c r="H76"/>
      <c r="I76"/>
      <c r="J76"/>
      <c r="K76"/>
      <c r="Q76" s="10"/>
    </row>
    <row r="77" spans="2:17" ht="15" x14ac:dyDescent="0.25">
      <c r="B77" s="50"/>
      <c r="C77" s="48"/>
      <c r="D77"/>
      <c r="E77"/>
      <c r="F77"/>
      <c r="G77"/>
      <c r="H77"/>
      <c r="I77"/>
      <c r="J77"/>
      <c r="K77"/>
      <c r="Q77" s="10"/>
    </row>
    <row r="78" spans="2:17" ht="15" x14ac:dyDescent="0.25">
      <c r="B78" s="9"/>
      <c r="C78" s="48"/>
      <c r="D78"/>
      <c r="E78"/>
      <c r="F78"/>
      <c r="G78"/>
      <c r="H78"/>
      <c r="I78"/>
      <c r="J78"/>
      <c r="K78"/>
      <c r="Q78" s="10"/>
    </row>
    <row r="79" spans="2:17" x14ac:dyDescent="0.2">
      <c r="C79" s="51"/>
      <c r="Q79" s="10"/>
    </row>
    <row r="80" spans="2:17" x14ac:dyDescent="0.2">
      <c r="C80" s="51"/>
      <c r="H80" s="52"/>
      <c r="I80" s="52"/>
      <c r="Q80" s="10"/>
    </row>
    <row r="81" spans="3:17" x14ac:dyDescent="0.2">
      <c r="C81" s="51"/>
      <c r="H81" s="10"/>
      <c r="I81" s="10"/>
      <c r="Q81" s="10"/>
    </row>
    <row r="82" spans="3:17" x14ac:dyDescent="0.2">
      <c r="C82" s="51"/>
      <c r="H82" s="10"/>
      <c r="I82" s="10"/>
      <c r="Q82" s="10"/>
    </row>
    <row r="83" spans="3:17" x14ac:dyDescent="0.2">
      <c r="C83" s="51"/>
      <c r="H83" s="10"/>
      <c r="I83" s="10"/>
      <c r="Q83" s="10"/>
    </row>
    <row r="84" spans="3:17" x14ac:dyDescent="0.2">
      <c r="C84" s="51"/>
      <c r="H84" s="10"/>
      <c r="I84" s="10"/>
      <c r="Q84" s="10"/>
    </row>
    <row r="85" spans="3:17" x14ac:dyDescent="0.2">
      <c r="C85" s="51"/>
      <c r="H85" s="10"/>
      <c r="I85" s="10"/>
      <c r="Q85" s="10"/>
    </row>
    <row r="86" spans="3:17" x14ac:dyDescent="0.2">
      <c r="C86" s="51"/>
      <c r="H86" s="10"/>
      <c r="I86" s="10"/>
      <c r="L86" s="8"/>
      <c r="M86" s="8"/>
      <c r="Q86" s="10"/>
    </row>
    <row r="87" spans="3:17" ht="15.75" customHeight="1" x14ac:dyDescent="0.2">
      <c r="C87" s="51"/>
      <c r="H87" s="52"/>
      <c r="I87" s="52"/>
      <c r="L87" s="53"/>
      <c r="M87" s="54"/>
      <c r="Q87" s="10"/>
    </row>
    <row r="88" spans="3:17" x14ac:dyDescent="0.2">
      <c r="C88" s="51"/>
      <c r="H88" s="10"/>
      <c r="I88" s="10"/>
      <c r="Q88" s="10"/>
    </row>
    <row r="89" spans="3:17" x14ac:dyDescent="0.2">
      <c r="Q89" s="10"/>
    </row>
    <row r="90" spans="3:17" x14ac:dyDescent="0.2">
      <c r="Q90" s="10"/>
    </row>
    <row r="91" spans="3:17" x14ac:dyDescent="0.2">
      <c r="F91" s="10"/>
      <c r="G91" s="10"/>
      <c r="H91" s="10"/>
      <c r="I91" s="10"/>
      <c r="J91" s="10"/>
      <c r="K91" s="10"/>
      <c r="L91" s="10"/>
      <c r="M91" s="10"/>
      <c r="N91" s="10"/>
      <c r="O91" s="10"/>
      <c r="P91" s="10"/>
      <c r="Q91" s="10"/>
    </row>
    <row r="92" spans="3:17" x14ac:dyDescent="0.2">
      <c r="F92" s="10"/>
      <c r="G92" s="10"/>
      <c r="H92" s="10"/>
      <c r="I92" s="10"/>
      <c r="J92" s="10"/>
      <c r="K92" s="10"/>
      <c r="L92" s="10"/>
      <c r="M92" s="10"/>
      <c r="N92" s="10"/>
      <c r="O92" s="10"/>
      <c r="P92" s="10"/>
      <c r="Q92" s="10"/>
    </row>
    <row r="93" spans="3:17" x14ac:dyDescent="0.2">
      <c r="F93" s="10"/>
      <c r="G93" s="10"/>
      <c r="H93" s="10"/>
      <c r="I93" s="10"/>
      <c r="J93" s="10"/>
      <c r="K93" s="10"/>
      <c r="L93" s="10"/>
      <c r="M93" s="10"/>
      <c r="N93" s="10"/>
      <c r="O93" s="10"/>
      <c r="P93" s="10"/>
      <c r="Q93" s="10"/>
    </row>
    <row r="94" spans="3:17" x14ac:dyDescent="0.2">
      <c r="F94" s="10"/>
      <c r="G94" s="10"/>
      <c r="H94" s="10"/>
      <c r="I94" s="10"/>
      <c r="J94" s="10"/>
      <c r="K94" s="10"/>
      <c r="L94" s="10"/>
      <c r="M94" s="10"/>
      <c r="N94" s="10"/>
      <c r="O94" s="10"/>
      <c r="P94" s="10"/>
      <c r="Q94" s="10"/>
    </row>
    <row r="95" spans="3:17" x14ac:dyDescent="0.2">
      <c r="F95" s="10"/>
      <c r="G95" s="10"/>
      <c r="H95" s="10"/>
      <c r="I95" s="10"/>
      <c r="J95" s="10"/>
      <c r="K95" s="10"/>
      <c r="L95" s="10"/>
      <c r="M95" s="10"/>
      <c r="N95" s="10"/>
      <c r="O95" s="10"/>
      <c r="P95" s="10"/>
      <c r="Q95" s="10"/>
    </row>
    <row r="96" spans="3:17" x14ac:dyDescent="0.2">
      <c r="F96" s="10"/>
      <c r="G96" s="10"/>
      <c r="H96" s="10"/>
      <c r="I96" s="10"/>
      <c r="J96" s="10"/>
      <c r="K96" s="10"/>
      <c r="L96" s="10"/>
      <c r="M96" s="10"/>
      <c r="N96" s="10"/>
      <c r="O96" s="10"/>
      <c r="P96" s="10"/>
      <c r="Q96" s="10"/>
    </row>
    <row r="97" spans="6:17" x14ac:dyDescent="0.2">
      <c r="F97" s="10"/>
      <c r="G97" s="10"/>
      <c r="H97" s="10"/>
      <c r="I97" s="10"/>
      <c r="J97" s="10"/>
      <c r="K97" s="10"/>
      <c r="L97" s="10"/>
      <c r="M97" s="10"/>
      <c r="N97" s="10"/>
      <c r="O97" s="10"/>
      <c r="P97" s="10"/>
      <c r="Q97" s="10"/>
    </row>
    <row r="98" spans="6:17" x14ac:dyDescent="0.2">
      <c r="F98" s="10"/>
      <c r="G98" s="10"/>
      <c r="H98" s="10"/>
      <c r="I98" s="10"/>
      <c r="J98" s="10"/>
      <c r="K98" s="10"/>
      <c r="L98" s="10"/>
      <c r="M98" s="10"/>
      <c r="N98" s="10"/>
      <c r="O98" s="10"/>
      <c r="P98" s="10"/>
      <c r="Q98" s="10"/>
    </row>
    <row r="99" spans="6:17" x14ac:dyDescent="0.2">
      <c r="F99" s="10"/>
      <c r="G99" s="10"/>
      <c r="H99" s="10"/>
      <c r="I99" s="10"/>
      <c r="J99" s="10"/>
      <c r="K99" s="10"/>
      <c r="L99" s="10"/>
      <c r="M99" s="10"/>
      <c r="N99" s="10"/>
      <c r="O99" s="10"/>
      <c r="P99" s="10"/>
      <c r="Q99" s="10"/>
    </row>
    <row r="100" spans="6:17" x14ac:dyDescent="0.2">
      <c r="F100" s="10"/>
      <c r="G100" s="10"/>
      <c r="H100" s="10"/>
      <c r="I100" s="10"/>
      <c r="J100" s="10"/>
      <c r="K100" s="10"/>
      <c r="L100" s="10"/>
      <c r="M100" s="10"/>
      <c r="N100" s="10"/>
      <c r="O100" s="10"/>
      <c r="P100" s="10"/>
      <c r="Q100" s="10"/>
    </row>
    <row r="101" spans="6:17" x14ac:dyDescent="0.2">
      <c r="F101" s="10"/>
      <c r="G101" s="10"/>
      <c r="H101" s="10"/>
      <c r="I101" s="10"/>
      <c r="J101" s="10"/>
      <c r="K101" s="10"/>
      <c r="L101" s="10"/>
      <c r="M101" s="10"/>
      <c r="N101" s="10"/>
      <c r="O101" s="10"/>
      <c r="P101" s="10"/>
      <c r="Q101" s="10"/>
    </row>
    <row r="102" spans="6:17" x14ac:dyDescent="0.2">
      <c r="F102" s="10"/>
      <c r="G102" s="10"/>
      <c r="H102" s="10"/>
      <c r="I102" s="10"/>
      <c r="J102" s="10"/>
      <c r="K102" s="10"/>
      <c r="L102" s="10"/>
      <c r="M102" s="10"/>
      <c r="N102" s="10"/>
      <c r="O102" s="10"/>
      <c r="P102" s="10"/>
      <c r="Q102" s="10"/>
    </row>
    <row r="103" spans="6:17" x14ac:dyDescent="0.2">
      <c r="F103" s="10"/>
      <c r="G103" s="10"/>
      <c r="H103" s="10"/>
      <c r="I103" s="10"/>
      <c r="J103" s="10"/>
      <c r="K103" s="10"/>
      <c r="L103" s="10"/>
      <c r="M103" s="10"/>
      <c r="N103" s="10"/>
      <c r="O103" s="10"/>
      <c r="P103" s="10"/>
      <c r="Q103" s="10"/>
    </row>
    <row r="104" spans="6:17" x14ac:dyDescent="0.2">
      <c r="F104" s="10"/>
      <c r="G104" s="10"/>
      <c r="H104" s="10"/>
      <c r="I104" s="10"/>
      <c r="J104" s="10"/>
      <c r="K104" s="10"/>
      <c r="L104" s="10"/>
      <c r="M104" s="10"/>
      <c r="N104" s="10"/>
      <c r="O104" s="10"/>
      <c r="P104" s="10"/>
      <c r="Q104" s="10"/>
    </row>
    <row r="105" spans="6:17" x14ac:dyDescent="0.2">
      <c r="F105" s="10"/>
      <c r="G105" s="10"/>
      <c r="H105" s="10"/>
      <c r="I105" s="10"/>
      <c r="J105" s="10"/>
      <c r="K105" s="10"/>
      <c r="L105" s="10"/>
      <c r="M105" s="10"/>
      <c r="N105" s="10"/>
      <c r="O105" s="10"/>
      <c r="P105" s="10"/>
      <c r="Q105" s="10"/>
    </row>
    <row r="106" spans="6:17" x14ac:dyDescent="0.2">
      <c r="F106" s="10"/>
      <c r="G106" s="10"/>
      <c r="H106" s="10"/>
      <c r="I106" s="10"/>
      <c r="J106" s="10"/>
      <c r="K106" s="10"/>
      <c r="L106" s="10"/>
      <c r="M106" s="10"/>
      <c r="N106" s="10"/>
      <c r="O106" s="10"/>
      <c r="P106" s="10"/>
      <c r="Q106" s="10"/>
    </row>
    <row r="107" spans="6:17" x14ac:dyDescent="0.2">
      <c r="F107" s="10"/>
      <c r="G107" s="10"/>
      <c r="H107" s="10"/>
      <c r="I107" s="10"/>
      <c r="J107" s="10"/>
      <c r="K107" s="10"/>
      <c r="L107" s="10"/>
      <c r="M107" s="10"/>
      <c r="N107" s="10"/>
      <c r="O107" s="10"/>
      <c r="P107" s="10"/>
      <c r="Q107" s="10"/>
    </row>
    <row r="108" spans="6:17" x14ac:dyDescent="0.2">
      <c r="F108" s="10"/>
      <c r="G108" s="10"/>
      <c r="H108" s="10"/>
      <c r="I108" s="10"/>
      <c r="J108" s="10"/>
      <c r="K108" s="10"/>
      <c r="L108" s="10"/>
      <c r="M108" s="10"/>
      <c r="N108" s="10"/>
      <c r="O108" s="10"/>
      <c r="P108" s="10"/>
      <c r="Q108" s="10"/>
    </row>
    <row r="109" spans="6:17" x14ac:dyDescent="0.2">
      <c r="F109" s="10"/>
      <c r="G109" s="10"/>
      <c r="H109" s="10"/>
      <c r="I109" s="10"/>
      <c r="J109" s="10"/>
      <c r="K109" s="10"/>
      <c r="L109" s="10"/>
      <c r="M109" s="10"/>
      <c r="N109" s="10"/>
      <c r="O109" s="10"/>
      <c r="P109" s="10"/>
      <c r="Q109" s="10"/>
    </row>
    <row r="110" spans="6:17" x14ac:dyDescent="0.2">
      <c r="F110" s="10"/>
      <c r="G110" s="10"/>
      <c r="H110" s="10"/>
      <c r="I110" s="10"/>
      <c r="J110" s="10"/>
      <c r="K110" s="10"/>
      <c r="L110" s="10"/>
      <c r="M110" s="10"/>
      <c r="N110" s="10"/>
      <c r="O110" s="10"/>
      <c r="P110" s="10"/>
      <c r="Q110" s="10"/>
    </row>
    <row r="111" spans="6:17" x14ac:dyDescent="0.2">
      <c r="F111" s="10"/>
      <c r="G111" s="10"/>
      <c r="H111" s="10"/>
      <c r="I111" s="10"/>
      <c r="J111" s="10"/>
      <c r="K111" s="10"/>
      <c r="L111" s="10"/>
      <c r="M111" s="10"/>
      <c r="N111" s="10"/>
      <c r="O111" s="10"/>
      <c r="P111" s="10"/>
      <c r="Q111" s="10"/>
    </row>
    <row r="112" spans="6:17" x14ac:dyDescent="0.2">
      <c r="F112" s="10"/>
      <c r="G112" s="10"/>
      <c r="H112" s="10"/>
      <c r="I112" s="10"/>
      <c r="J112" s="10"/>
      <c r="K112" s="10"/>
      <c r="L112" s="10"/>
      <c r="M112" s="10"/>
      <c r="N112" s="10"/>
      <c r="O112" s="10"/>
      <c r="P112" s="10"/>
      <c r="Q112" s="10"/>
    </row>
    <row r="113" spans="6:17" x14ac:dyDescent="0.2">
      <c r="F113" s="10"/>
      <c r="G113" s="10"/>
      <c r="H113" s="10"/>
      <c r="I113" s="10"/>
      <c r="J113" s="10"/>
      <c r="K113" s="10"/>
      <c r="L113" s="10"/>
      <c r="M113" s="10"/>
      <c r="N113" s="10"/>
      <c r="O113" s="10"/>
      <c r="P113" s="10"/>
      <c r="Q113" s="10"/>
    </row>
    <row r="114" spans="6:17" x14ac:dyDescent="0.2">
      <c r="F114" s="10"/>
      <c r="G114" s="10"/>
      <c r="H114" s="10"/>
      <c r="I114" s="10"/>
      <c r="J114" s="10"/>
      <c r="K114" s="10"/>
      <c r="L114" s="10"/>
      <c r="M114" s="10"/>
      <c r="N114" s="10"/>
      <c r="O114" s="10"/>
      <c r="P114" s="10"/>
      <c r="Q114" s="10"/>
    </row>
    <row r="115" spans="6:17" x14ac:dyDescent="0.2">
      <c r="F115" s="10"/>
      <c r="G115" s="10"/>
      <c r="H115" s="10"/>
      <c r="I115" s="10"/>
      <c r="J115" s="10"/>
      <c r="K115" s="10"/>
      <c r="L115" s="10"/>
      <c r="M115" s="10"/>
      <c r="N115" s="10"/>
      <c r="O115" s="10"/>
      <c r="P115" s="10"/>
      <c r="Q115" s="10"/>
    </row>
    <row r="116" spans="6:17" x14ac:dyDescent="0.2">
      <c r="F116" s="10"/>
      <c r="G116" s="10"/>
      <c r="H116" s="10"/>
      <c r="I116" s="10"/>
      <c r="J116" s="10"/>
      <c r="K116" s="10"/>
      <c r="L116" s="10"/>
      <c r="M116" s="10"/>
      <c r="N116" s="10"/>
      <c r="O116" s="10"/>
      <c r="P116" s="10"/>
      <c r="Q116" s="10"/>
    </row>
    <row r="117" spans="6:17" x14ac:dyDescent="0.2">
      <c r="F117" s="10"/>
      <c r="G117" s="10"/>
      <c r="H117" s="10"/>
      <c r="I117" s="10"/>
      <c r="J117" s="10"/>
      <c r="K117" s="10"/>
      <c r="L117" s="10"/>
      <c r="M117" s="10"/>
      <c r="N117" s="10"/>
      <c r="O117" s="10"/>
      <c r="P117" s="10"/>
      <c r="Q117" s="10"/>
    </row>
    <row r="118" spans="6:17" x14ac:dyDescent="0.2">
      <c r="F118" s="10"/>
      <c r="G118" s="10"/>
      <c r="H118" s="10"/>
      <c r="I118" s="10"/>
      <c r="J118" s="10"/>
      <c r="K118" s="10"/>
      <c r="L118" s="10"/>
      <c r="M118" s="10"/>
      <c r="N118" s="10"/>
      <c r="O118" s="10"/>
      <c r="P118" s="10"/>
      <c r="Q118" s="10"/>
    </row>
    <row r="119" spans="6:17" x14ac:dyDescent="0.2">
      <c r="F119" s="10"/>
      <c r="G119" s="10"/>
      <c r="H119" s="10"/>
      <c r="I119" s="10"/>
      <c r="J119" s="10"/>
      <c r="K119" s="10"/>
      <c r="L119" s="10"/>
      <c r="M119" s="10"/>
      <c r="N119" s="10"/>
      <c r="O119" s="10"/>
      <c r="P119" s="10"/>
      <c r="Q119" s="10"/>
    </row>
    <row r="120" spans="6:17" x14ac:dyDescent="0.2">
      <c r="F120" s="10"/>
      <c r="G120" s="10"/>
      <c r="H120" s="10"/>
      <c r="I120" s="10"/>
      <c r="J120" s="10"/>
      <c r="K120" s="10"/>
      <c r="L120" s="10"/>
      <c r="M120" s="10"/>
      <c r="N120" s="10"/>
      <c r="O120" s="10"/>
      <c r="P120" s="10"/>
      <c r="Q120" s="10"/>
    </row>
    <row r="121" spans="6:17" x14ac:dyDescent="0.2">
      <c r="F121" s="10"/>
      <c r="G121" s="10"/>
      <c r="H121" s="10"/>
      <c r="I121" s="10"/>
      <c r="J121" s="10"/>
      <c r="K121" s="10"/>
      <c r="L121" s="10"/>
      <c r="M121" s="10"/>
      <c r="N121" s="10"/>
      <c r="O121" s="10"/>
      <c r="P121" s="10"/>
      <c r="Q121" s="10"/>
    </row>
    <row r="122" spans="6:17" x14ac:dyDescent="0.2">
      <c r="F122" s="10"/>
      <c r="G122" s="10"/>
      <c r="H122" s="10"/>
      <c r="I122" s="10"/>
      <c r="J122" s="10"/>
      <c r="K122" s="10"/>
      <c r="L122" s="10"/>
      <c r="M122" s="10"/>
      <c r="N122" s="10"/>
      <c r="O122" s="10"/>
      <c r="P122" s="10"/>
      <c r="Q122" s="10"/>
    </row>
    <row r="123" spans="6:17" x14ac:dyDescent="0.2">
      <c r="F123" s="10"/>
      <c r="G123" s="10"/>
      <c r="H123" s="10"/>
      <c r="I123" s="10"/>
      <c r="J123" s="10"/>
      <c r="K123" s="10"/>
      <c r="L123" s="10"/>
      <c r="M123" s="10"/>
      <c r="N123" s="10"/>
      <c r="O123" s="10"/>
      <c r="P123" s="10"/>
      <c r="Q123" s="10"/>
    </row>
    <row r="124" spans="6:17" x14ac:dyDescent="0.2">
      <c r="F124" s="10"/>
      <c r="G124" s="10"/>
      <c r="H124" s="10"/>
      <c r="I124" s="10"/>
      <c r="J124" s="10"/>
      <c r="K124" s="10"/>
      <c r="L124" s="10"/>
      <c r="M124" s="10"/>
      <c r="N124" s="10"/>
      <c r="O124" s="10"/>
      <c r="P124" s="10"/>
      <c r="Q124" s="10"/>
    </row>
    <row r="125" spans="6:17" x14ac:dyDescent="0.2">
      <c r="F125" s="10"/>
      <c r="G125" s="10"/>
      <c r="H125" s="10"/>
      <c r="I125" s="10"/>
      <c r="J125" s="10"/>
      <c r="K125" s="10"/>
      <c r="L125" s="10"/>
      <c r="M125" s="10"/>
      <c r="N125" s="10"/>
      <c r="O125" s="10"/>
      <c r="P125" s="10"/>
      <c r="Q125" s="10"/>
    </row>
    <row r="126" spans="6:17" x14ac:dyDescent="0.2">
      <c r="F126" s="10"/>
      <c r="G126" s="10"/>
      <c r="H126" s="10"/>
      <c r="I126" s="10"/>
      <c r="J126" s="10"/>
      <c r="K126" s="10"/>
      <c r="L126" s="10"/>
      <c r="M126" s="10"/>
      <c r="N126" s="10"/>
      <c r="O126" s="10"/>
      <c r="P126" s="10"/>
      <c r="Q126" s="10"/>
    </row>
    <row r="127" spans="6:17" x14ac:dyDescent="0.2">
      <c r="F127" s="10"/>
      <c r="G127" s="10"/>
      <c r="H127" s="10"/>
      <c r="I127" s="10"/>
      <c r="J127" s="10"/>
      <c r="K127" s="10"/>
      <c r="L127" s="10"/>
      <c r="M127" s="10"/>
      <c r="N127" s="10"/>
      <c r="O127" s="10"/>
      <c r="P127" s="10"/>
      <c r="Q127" s="10"/>
    </row>
    <row r="128" spans="6:17" x14ac:dyDescent="0.2">
      <c r="F128" s="10"/>
      <c r="G128" s="10"/>
      <c r="H128" s="10"/>
      <c r="I128" s="10"/>
      <c r="J128" s="10"/>
      <c r="K128" s="10"/>
      <c r="L128" s="10"/>
      <c r="M128" s="10"/>
      <c r="N128" s="10"/>
      <c r="O128" s="10"/>
      <c r="P128" s="10"/>
      <c r="Q128" s="10"/>
    </row>
    <row r="129" spans="6:17" x14ac:dyDescent="0.2">
      <c r="F129" s="10"/>
      <c r="G129" s="10"/>
      <c r="H129" s="10"/>
      <c r="I129" s="10"/>
      <c r="J129" s="10"/>
      <c r="K129" s="10"/>
      <c r="L129" s="10"/>
      <c r="M129" s="10"/>
      <c r="N129" s="10"/>
      <c r="O129" s="10"/>
      <c r="P129" s="10"/>
      <c r="Q129" s="10"/>
    </row>
    <row r="130" spans="6:17" x14ac:dyDescent="0.2">
      <c r="F130" s="10"/>
      <c r="G130" s="10"/>
      <c r="H130" s="10"/>
      <c r="I130" s="10"/>
      <c r="J130" s="10"/>
      <c r="K130" s="10"/>
      <c r="L130" s="10"/>
      <c r="M130" s="10"/>
      <c r="N130" s="10"/>
      <c r="O130" s="10"/>
      <c r="P130" s="10"/>
      <c r="Q130" s="10"/>
    </row>
    <row r="131" spans="6:17" x14ac:dyDescent="0.2">
      <c r="F131" s="10"/>
      <c r="G131" s="10"/>
      <c r="H131" s="10"/>
      <c r="I131" s="10"/>
      <c r="J131" s="10"/>
      <c r="K131" s="10"/>
      <c r="L131" s="10"/>
      <c r="M131" s="10"/>
      <c r="N131" s="10"/>
      <c r="O131" s="10"/>
      <c r="P131" s="10"/>
      <c r="Q131" s="10"/>
    </row>
    <row r="132" spans="6:17" x14ac:dyDescent="0.2">
      <c r="F132" s="10"/>
      <c r="G132" s="10"/>
      <c r="H132" s="10"/>
      <c r="I132" s="10"/>
      <c r="J132" s="10"/>
      <c r="K132" s="10"/>
      <c r="L132" s="10"/>
      <c r="M132" s="10"/>
      <c r="N132" s="10"/>
      <c r="O132" s="10"/>
      <c r="P132" s="10"/>
      <c r="Q132" s="10"/>
    </row>
    <row r="133" spans="6:17" x14ac:dyDescent="0.2">
      <c r="F133" s="10"/>
      <c r="G133" s="10"/>
      <c r="H133" s="10"/>
      <c r="I133" s="10"/>
      <c r="J133" s="10"/>
      <c r="K133" s="10"/>
      <c r="L133" s="10"/>
      <c r="M133" s="10"/>
      <c r="N133" s="10"/>
      <c r="O133" s="10"/>
      <c r="P133" s="10"/>
      <c r="Q133" s="10"/>
    </row>
    <row r="134" spans="6:17" x14ac:dyDescent="0.2">
      <c r="F134" s="10"/>
      <c r="G134" s="10"/>
      <c r="H134" s="10"/>
      <c r="I134" s="10"/>
      <c r="J134" s="10"/>
      <c r="K134" s="10"/>
      <c r="L134" s="10"/>
      <c r="M134" s="10"/>
      <c r="N134" s="10"/>
      <c r="O134" s="10"/>
      <c r="P134" s="10"/>
      <c r="Q134" s="10"/>
    </row>
    <row r="135" spans="6:17" x14ac:dyDescent="0.2">
      <c r="F135" s="10"/>
      <c r="G135" s="10"/>
      <c r="H135" s="10"/>
      <c r="I135" s="10"/>
      <c r="J135" s="10"/>
      <c r="K135" s="10"/>
      <c r="L135" s="10"/>
      <c r="M135" s="10"/>
      <c r="N135" s="10"/>
      <c r="O135" s="10"/>
      <c r="P135" s="10"/>
      <c r="Q135" s="10"/>
    </row>
    <row r="136" spans="6:17" x14ac:dyDescent="0.2">
      <c r="F136" s="10"/>
      <c r="G136" s="10"/>
      <c r="H136" s="10"/>
      <c r="I136" s="10"/>
      <c r="J136" s="10"/>
      <c r="K136" s="10"/>
      <c r="L136" s="10"/>
      <c r="M136" s="10"/>
      <c r="N136" s="10"/>
      <c r="O136" s="10"/>
      <c r="P136" s="10"/>
      <c r="Q136" s="10"/>
    </row>
    <row r="137" spans="6:17" x14ac:dyDescent="0.2">
      <c r="F137" s="10"/>
      <c r="G137" s="10"/>
      <c r="H137" s="10"/>
      <c r="I137" s="10"/>
      <c r="J137" s="10"/>
      <c r="K137" s="10"/>
      <c r="L137" s="10"/>
      <c r="M137" s="10"/>
      <c r="N137" s="10"/>
      <c r="O137" s="10"/>
      <c r="P137" s="10"/>
      <c r="Q137" s="10"/>
    </row>
    <row r="138" spans="6:17" x14ac:dyDescent="0.2">
      <c r="F138" s="10"/>
      <c r="G138" s="10"/>
      <c r="H138" s="10"/>
      <c r="I138" s="10"/>
      <c r="J138" s="10"/>
      <c r="K138" s="10"/>
      <c r="L138" s="10"/>
      <c r="M138" s="10"/>
      <c r="N138" s="10"/>
      <c r="O138" s="10"/>
      <c r="P138" s="10"/>
      <c r="Q138" s="10"/>
    </row>
    <row r="139" spans="6:17" x14ac:dyDescent="0.2">
      <c r="F139" s="10"/>
      <c r="G139" s="10"/>
      <c r="H139" s="10"/>
      <c r="I139" s="10"/>
      <c r="J139" s="10"/>
      <c r="K139" s="10"/>
      <c r="L139" s="10"/>
      <c r="M139" s="10"/>
      <c r="N139" s="10"/>
      <c r="O139" s="10"/>
      <c r="P139" s="10"/>
      <c r="Q139" s="10"/>
    </row>
    <row r="140" spans="6:17" x14ac:dyDescent="0.2">
      <c r="F140" s="10"/>
      <c r="G140" s="10"/>
      <c r="H140" s="10"/>
      <c r="I140" s="10"/>
      <c r="J140" s="10"/>
      <c r="K140" s="10"/>
      <c r="L140" s="10"/>
      <c r="M140" s="10"/>
      <c r="N140" s="10"/>
      <c r="O140" s="10"/>
      <c r="P140" s="10"/>
      <c r="Q140" s="10"/>
    </row>
    <row r="141" spans="6:17" x14ac:dyDescent="0.2">
      <c r="F141" s="10"/>
      <c r="G141" s="10"/>
      <c r="H141" s="10"/>
      <c r="I141" s="10"/>
      <c r="J141" s="10"/>
      <c r="K141" s="10"/>
      <c r="L141" s="10"/>
      <c r="M141" s="10"/>
      <c r="N141" s="10"/>
      <c r="O141" s="10"/>
      <c r="P141" s="10"/>
      <c r="Q141" s="10"/>
    </row>
    <row r="142" spans="6:17" x14ac:dyDescent="0.2">
      <c r="F142" s="10"/>
      <c r="G142" s="10"/>
      <c r="H142" s="10"/>
      <c r="I142" s="10"/>
      <c r="J142" s="10"/>
      <c r="K142" s="10"/>
      <c r="L142" s="10"/>
      <c r="M142" s="10"/>
      <c r="N142" s="10"/>
      <c r="O142" s="10"/>
      <c r="P142" s="10"/>
      <c r="Q142" s="10"/>
    </row>
    <row r="143" spans="6:17" x14ac:dyDescent="0.2">
      <c r="F143" s="10"/>
      <c r="G143" s="10"/>
      <c r="H143" s="10"/>
      <c r="I143" s="10"/>
      <c r="J143" s="10"/>
      <c r="K143" s="10"/>
      <c r="L143" s="10"/>
      <c r="M143" s="10"/>
      <c r="N143" s="10"/>
      <c r="O143" s="10"/>
      <c r="P143" s="10"/>
      <c r="Q143" s="10"/>
    </row>
    <row r="144" spans="6:17" x14ac:dyDescent="0.2">
      <c r="F144" s="10"/>
      <c r="G144" s="10"/>
      <c r="H144" s="10"/>
      <c r="I144" s="10"/>
      <c r="J144" s="10"/>
      <c r="K144" s="10"/>
      <c r="L144" s="10"/>
      <c r="M144" s="10"/>
      <c r="N144" s="10"/>
      <c r="O144" s="10"/>
      <c r="P144" s="10"/>
      <c r="Q144" s="10"/>
    </row>
    <row r="145" spans="6:17" x14ac:dyDescent="0.2">
      <c r="F145" s="10"/>
      <c r="G145" s="10"/>
      <c r="H145" s="10"/>
      <c r="I145" s="10"/>
      <c r="J145" s="10"/>
      <c r="K145" s="10"/>
      <c r="L145" s="10"/>
      <c r="M145" s="10"/>
      <c r="N145" s="10"/>
      <c r="O145" s="10"/>
      <c r="P145" s="10"/>
      <c r="Q145" s="10"/>
    </row>
    <row r="146" spans="6:17" x14ac:dyDescent="0.2">
      <c r="F146" s="10"/>
      <c r="G146" s="10"/>
      <c r="H146" s="10"/>
      <c r="I146" s="10"/>
      <c r="J146" s="10"/>
      <c r="K146" s="10"/>
      <c r="L146" s="10"/>
      <c r="M146" s="10"/>
      <c r="N146" s="10"/>
      <c r="O146" s="10"/>
      <c r="P146" s="10"/>
      <c r="Q146" s="10"/>
    </row>
    <row r="147" spans="6:17" x14ac:dyDescent="0.2">
      <c r="F147" s="10"/>
      <c r="G147" s="10"/>
      <c r="H147" s="10"/>
      <c r="I147" s="10"/>
      <c r="J147" s="10"/>
      <c r="K147" s="10"/>
      <c r="L147" s="10"/>
      <c r="M147" s="10"/>
      <c r="N147" s="10"/>
      <c r="O147" s="10"/>
      <c r="P147" s="10"/>
      <c r="Q147" s="10"/>
    </row>
    <row r="148" spans="6:17" x14ac:dyDescent="0.2">
      <c r="F148" s="10"/>
      <c r="G148" s="10"/>
      <c r="H148" s="10"/>
      <c r="I148" s="10"/>
      <c r="J148" s="10"/>
      <c r="K148" s="10"/>
      <c r="L148" s="10"/>
      <c r="M148" s="10"/>
      <c r="N148" s="10"/>
      <c r="O148" s="10"/>
      <c r="P148" s="10"/>
      <c r="Q148" s="10"/>
    </row>
    <row r="149" spans="6:17" x14ac:dyDescent="0.2">
      <c r="F149" s="10"/>
      <c r="G149" s="10"/>
      <c r="H149" s="10"/>
      <c r="I149" s="10"/>
      <c r="J149" s="10"/>
      <c r="K149" s="10"/>
      <c r="L149" s="10"/>
      <c r="M149" s="10"/>
      <c r="N149" s="10"/>
      <c r="O149" s="10"/>
      <c r="P149" s="10"/>
      <c r="Q149" s="10"/>
    </row>
    <row r="150" spans="6:17" x14ac:dyDescent="0.2">
      <c r="F150" s="10"/>
      <c r="G150" s="10"/>
      <c r="H150" s="10"/>
      <c r="I150" s="10"/>
      <c r="J150" s="10"/>
      <c r="K150" s="10"/>
      <c r="L150" s="10"/>
      <c r="M150" s="10"/>
      <c r="N150" s="10"/>
      <c r="O150" s="10"/>
      <c r="P150" s="10"/>
      <c r="Q150" s="10"/>
    </row>
    <row r="151" spans="6:17" x14ac:dyDescent="0.2">
      <c r="F151" s="10"/>
      <c r="G151" s="10"/>
      <c r="H151" s="10"/>
      <c r="I151" s="10"/>
      <c r="J151" s="10"/>
      <c r="K151" s="10"/>
      <c r="L151" s="10"/>
      <c r="M151" s="10"/>
      <c r="N151" s="10"/>
      <c r="O151" s="10"/>
      <c r="P151" s="10"/>
      <c r="Q151" s="10"/>
    </row>
    <row r="152" spans="6:17" x14ac:dyDescent="0.2">
      <c r="F152" s="10"/>
      <c r="G152" s="10"/>
      <c r="H152" s="10"/>
      <c r="I152" s="10"/>
      <c r="J152" s="10"/>
      <c r="K152" s="10"/>
      <c r="L152" s="10"/>
      <c r="M152" s="10"/>
      <c r="N152" s="10"/>
      <c r="O152" s="10"/>
      <c r="P152" s="10"/>
      <c r="Q152" s="10"/>
    </row>
    <row r="153" spans="6:17" x14ac:dyDescent="0.2">
      <c r="F153" s="10"/>
      <c r="G153" s="10"/>
      <c r="H153" s="10"/>
      <c r="I153" s="10"/>
      <c r="J153" s="10"/>
      <c r="K153" s="10"/>
      <c r="L153" s="10"/>
      <c r="M153" s="10"/>
      <c r="N153" s="10"/>
      <c r="O153" s="10"/>
      <c r="P153" s="10"/>
      <c r="Q153" s="10"/>
    </row>
    <row r="154" spans="6:17" x14ac:dyDescent="0.2">
      <c r="F154" s="10"/>
      <c r="G154" s="10"/>
      <c r="H154" s="10"/>
      <c r="I154" s="10"/>
      <c r="J154" s="10"/>
      <c r="K154" s="10"/>
      <c r="L154" s="10"/>
      <c r="M154" s="10"/>
      <c r="N154" s="10"/>
      <c r="O154" s="10"/>
      <c r="P154" s="10"/>
      <c r="Q154" s="10"/>
    </row>
    <row r="155" spans="6:17" x14ac:dyDescent="0.2">
      <c r="F155" s="10"/>
      <c r="G155" s="10"/>
      <c r="H155" s="10"/>
      <c r="I155" s="10"/>
      <c r="J155" s="10"/>
      <c r="K155" s="10"/>
      <c r="L155" s="10"/>
      <c r="M155" s="10"/>
      <c r="N155" s="10"/>
      <c r="O155" s="10"/>
      <c r="P155" s="10"/>
      <c r="Q155" s="10"/>
    </row>
    <row r="156" spans="6:17" x14ac:dyDescent="0.2">
      <c r="F156" s="10"/>
      <c r="G156" s="10"/>
      <c r="H156" s="10"/>
      <c r="I156" s="10"/>
      <c r="J156" s="10"/>
      <c r="K156" s="10"/>
      <c r="L156" s="10"/>
      <c r="M156" s="10"/>
      <c r="N156" s="10"/>
      <c r="O156" s="10"/>
      <c r="P156" s="10"/>
      <c r="Q156" s="10"/>
    </row>
    <row r="157" spans="6:17" x14ac:dyDescent="0.2">
      <c r="F157" s="10"/>
      <c r="G157" s="10"/>
      <c r="H157" s="10"/>
      <c r="I157" s="10"/>
      <c r="J157" s="10"/>
      <c r="K157" s="10"/>
      <c r="L157" s="10"/>
      <c r="M157" s="10"/>
      <c r="N157" s="10"/>
      <c r="O157" s="10"/>
      <c r="P157" s="10"/>
      <c r="Q157" s="10"/>
    </row>
    <row r="158" spans="6:17" x14ac:dyDescent="0.2">
      <c r="F158" s="10"/>
      <c r="G158" s="10"/>
      <c r="H158" s="10"/>
      <c r="I158" s="10"/>
      <c r="J158" s="10"/>
      <c r="K158" s="10"/>
      <c r="L158" s="10"/>
      <c r="M158" s="10"/>
      <c r="N158" s="10"/>
      <c r="O158" s="10"/>
      <c r="P158" s="10"/>
      <c r="Q158" s="10"/>
    </row>
    <row r="159" spans="6:17" x14ac:dyDescent="0.2">
      <c r="F159" s="10"/>
      <c r="G159" s="10"/>
      <c r="H159" s="10"/>
      <c r="I159" s="10"/>
      <c r="J159" s="10"/>
      <c r="K159" s="10"/>
      <c r="L159" s="10"/>
      <c r="M159" s="10"/>
      <c r="N159" s="10"/>
      <c r="O159" s="10"/>
      <c r="P159" s="10"/>
      <c r="Q159" s="10"/>
    </row>
    <row r="160" spans="6:17" x14ac:dyDescent="0.2">
      <c r="F160" s="10"/>
      <c r="G160" s="10"/>
      <c r="H160" s="10"/>
      <c r="I160" s="10"/>
      <c r="J160" s="10"/>
      <c r="K160" s="10"/>
      <c r="L160" s="10"/>
      <c r="M160" s="10"/>
      <c r="N160" s="10"/>
      <c r="O160" s="10"/>
      <c r="P160" s="10"/>
      <c r="Q160" s="10"/>
    </row>
    <row r="161" spans="6:17" x14ac:dyDescent="0.2">
      <c r="F161" s="10"/>
      <c r="G161" s="10"/>
      <c r="H161" s="10"/>
      <c r="I161" s="10"/>
      <c r="J161" s="10"/>
      <c r="K161" s="10"/>
      <c r="L161" s="10"/>
      <c r="M161" s="10"/>
      <c r="N161" s="10"/>
      <c r="O161" s="10"/>
      <c r="P161" s="10"/>
      <c r="Q161" s="10"/>
    </row>
    <row r="162" spans="6:17" x14ac:dyDescent="0.2">
      <c r="F162" s="10"/>
      <c r="G162" s="10"/>
      <c r="H162" s="10"/>
      <c r="I162" s="10"/>
      <c r="J162" s="10"/>
      <c r="K162" s="10"/>
      <c r="L162" s="10"/>
      <c r="M162" s="10"/>
      <c r="N162" s="10"/>
      <c r="O162" s="10"/>
      <c r="P162" s="10"/>
      <c r="Q162" s="10"/>
    </row>
    <row r="163" spans="6:17" x14ac:dyDescent="0.2">
      <c r="F163" s="10"/>
      <c r="G163" s="10"/>
      <c r="H163" s="10"/>
      <c r="I163" s="10"/>
      <c r="J163" s="10"/>
      <c r="K163" s="10"/>
      <c r="L163" s="10"/>
      <c r="M163" s="10"/>
      <c r="N163" s="10"/>
      <c r="O163" s="10"/>
      <c r="P163" s="10"/>
      <c r="Q163" s="10"/>
    </row>
    <row r="164" spans="6:17" x14ac:dyDescent="0.2">
      <c r="F164" s="10"/>
      <c r="G164" s="10"/>
      <c r="H164" s="10"/>
      <c r="I164" s="10"/>
      <c r="J164" s="10"/>
      <c r="K164" s="10"/>
      <c r="L164" s="10"/>
      <c r="M164" s="10"/>
      <c r="N164" s="10"/>
      <c r="O164" s="10"/>
      <c r="P164" s="10"/>
      <c r="Q164" s="10"/>
    </row>
    <row r="165" spans="6:17" x14ac:dyDescent="0.2">
      <c r="F165" s="10"/>
      <c r="G165" s="10"/>
      <c r="H165" s="10"/>
      <c r="I165" s="10"/>
      <c r="J165" s="10"/>
      <c r="K165" s="10"/>
      <c r="L165" s="10"/>
      <c r="M165" s="10"/>
      <c r="N165" s="10"/>
      <c r="O165" s="10"/>
      <c r="P165" s="10"/>
      <c r="Q165" s="10"/>
    </row>
    <row r="166" spans="6:17" x14ac:dyDescent="0.2">
      <c r="F166" s="10"/>
      <c r="G166" s="10"/>
      <c r="H166" s="10"/>
      <c r="I166" s="10"/>
      <c r="J166" s="10"/>
      <c r="K166" s="10"/>
      <c r="L166" s="10"/>
      <c r="M166" s="10"/>
      <c r="N166" s="10"/>
      <c r="O166" s="10"/>
      <c r="P166" s="10"/>
      <c r="Q166" s="10"/>
    </row>
    <row r="167" spans="6:17" x14ac:dyDescent="0.2">
      <c r="F167" s="10"/>
      <c r="G167" s="10"/>
      <c r="H167" s="10"/>
      <c r="I167" s="10"/>
      <c r="J167" s="10"/>
      <c r="K167" s="10"/>
      <c r="L167" s="10"/>
      <c r="M167" s="10"/>
      <c r="N167" s="10"/>
      <c r="O167" s="10"/>
      <c r="P167" s="10"/>
      <c r="Q167" s="10"/>
    </row>
    <row r="168" spans="6:17" x14ac:dyDescent="0.2">
      <c r="F168" s="10"/>
      <c r="G168" s="10"/>
      <c r="H168" s="10"/>
      <c r="I168" s="10"/>
      <c r="J168" s="10"/>
      <c r="K168" s="10"/>
      <c r="L168" s="10"/>
      <c r="M168" s="10"/>
      <c r="N168" s="10"/>
      <c r="O168" s="10"/>
      <c r="P168" s="10"/>
      <c r="Q168" s="10"/>
    </row>
    <row r="169" spans="6:17" x14ac:dyDescent="0.2">
      <c r="F169" s="10"/>
      <c r="G169" s="10"/>
      <c r="H169" s="10"/>
      <c r="I169" s="10"/>
      <c r="J169" s="10"/>
      <c r="K169" s="10"/>
      <c r="L169" s="10"/>
      <c r="M169" s="10"/>
      <c r="N169" s="10"/>
      <c r="O169" s="10"/>
      <c r="P169" s="10"/>
      <c r="Q169" s="10"/>
    </row>
    <row r="170" spans="6:17" x14ac:dyDescent="0.2">
      <c r="F170" s="10"/>
      <c r="G170" s="10"/>
      <c r="H170" s="10"/>
      <c r="I170" s="10"/>
      <c r="J170" s="10"/>
      <c r="K170" s="10"/>
      <c r="L170" s="10"/>
      <c r="M170" s="10"/>
      <c r="N170" s="10"/>
      <c r="O170" s="10"/>
      <c r="P170" s="10"/>
      <c r="Q170" s="10"/>
    </row>
    <row r="171" spans="6:17" x14ac:dyDescent="0.2">
      <c r="F171" s="10"/>
      <c r="G171" s="10"/>
      <c r="H171" s="10"/>
      <c r="I171" s="10"/>
      <c r="J171" s="10"/>
      <c r="K171" s="10"/>
      <c r="L171" s="10"/>
      <c r="M171" s="10"/>
      <c r="N171" s="10"/>
      <c r="O171" s="10"/>
      <c r="P171" s="10"/>
      <c r="Q171" s="10"/>
    </row>
    <row r="172" spans="6:17" x14ac:dyDescent="0.2">
      <c r="F172" s="10"/>
      <c r="G172" s="10"/>
      <c r="H172" s="10"/>
      <c r="I172" s="10"/>
      <c r="J172" s="10"/>
      <c r="K172" s="10"/>
      <c r="L172" s="10"/>
      <c r="M172" s="10"/>
      <c r="N172" s="10"/>
      <c r="O172" s="10"/>
      <c r="P172" s="10"/>
      <c r="Q172" s="10"/>
    </row>
    <row r="173" spans="6:17" x14ac:dyDescent="0.2">
      <c r="F173" s="10"/>
      <c r="G173" s="10"/>
      <c r="H173" s="10"/>
      <c r="I173" s="10"/>
      <c r="J173" s="10"/>
      <c r="K173" s="10"/>
      <c r="L173" s="10"/>
      <c r="M173" s="10"/>
      <c r="N173" s="10"/>
      <c r="O173" s="10"/>
      <c r="P173" s="10"/>
      <c r="Q173" s="10"/>
    </row>
    <row r="174" spans="6:17" x14ac:dyDescent="0.2">
      <c r="F174" s="10"/>
      <c r="G174" s="10"/>
      <c r="H174" s="10"/>
      <c r="I174" s="10"/>
      <c r="J174" s="10"/>
      <c r="K174" s="10"/>
      <c r="L174" s="10"/>
      <c r="M174" s="10"/>
      <c r="N174" s="10"/>
      <c r="O174" s="10"/>
      <c r="P174" s="10"/>
      <c r="Q174" s="10"/>
    </row>
    <row r="175" spans="6:17" x14ac:dyDescent="0.2">
      <c r="F175" s="10"/>
      <c r="G175" s="10"/>
      <c r="H175" s="10"/>
      <c r="I175" s="10"/>
      <c r="J175" s="10"/>
      <c r="K175" s="10"/>
      <c r="L175" s="10"/>
      <c r="M175" s="10"/>
      <c r="N175" s="10"/>
      <c r="O175" s="10"/>
      <c r="P175" s="10"/>
      <c r="Q175" s="10"/>
    </row>
    <row r="176" spans="6:17" x14ac:dyDescent="0.2">
      <c r="F176" s="10"/>
      <c r="G176" s="10"/>
      <c r="H176" s="10"/>
      <c r="I176" s="10"/>
      <c r="J176" s="10"/>
      <c r="K176" s="10"/>
      <c r="L176" s="10"/>
      <c r="M176" s="10"/>
      <c r="N176" s="10"/>
      <c r="O176" s="10"/>
      <c r="P176" s="10"/>
      <c r="Q176" s="10"/>
    </row>
    <row r="177" spans="6:17" x14ac:dyDescent="0.2">
      <c r="F177" s="10"/>
      <c r="G177" s="10"/>
      <c r="H177" s="10"/>
      <c r="I177" s="10"/>
      <c r="J177" s="10"/>
      <c r="K177" s="10"/>
      <c r="L177" s="10"/>
      <c r="M177" s="10"/>
      <c r="N177" s="10"/>
      <c r="O177" s="10"/>
      <c r="P177" s="10"/>
      <c r="Q177" s="10"/>
    </row>
    <row r="178" spans="6:17" x14ac:dyDescent="0.2">
      <c r="F178" s="10"/>
      <c r="G178" s="10"/>
      <c r="H178" s="10"/>
      <c r="I178" s="10"/>
      <c r="J178" s="10"/>
      <c r="K178" s="10"/>
      <c r="L178" s="10"/>
      <c r="M178" s="10"/>
      <c r="N178" s="10"/>
      <c r="O178" s="10"/>
      <c r="P178" s="10"/>
      <c r="Q178" s="10"/>
    </row>
    <row r="179" spans="6:17" x14ac:dyDescent="0.2">
      <c r="F179" s="10"/>
      <c r="G179" s="10"/>
      <c r="H179" s="10"/>
      <c r="I179" s="10"/>
      <c r="J179" s="10"/>
      <c r="K179" s="10"/>
      <c r="L179" s="10"/>
      <c r="M179" s="10"/>
      <c r="N179" s="10"/>
      <c r="O179" s="10"/>
      <c r="P179" s="10"/>
      <c r="Q179" s="10"/>
    </row>
    <row r="180" spans="6:17" x14ac:dyDescent="0.2">
      <c r="F180" s="10"/>
      <c r="G180" s="10"/>
      <c r="H180" s="10"/>
      <c r="I180" s="10"/>
      <c r="J180" s="10"/>
      <c r="K180" s="10"/>
      <c r="L180" s="10"/>
      <c r="M180" s="10"/>
      <c r="N180" s="10"/>
      <c r="O180" s="10"/>
      <c r="P180" s="10"/>
      <c r="Q180" s="10"/>
    </row>
    <row r="181" spans="6:17" x14ac:dyDescent="0.2">
      <c r="F181" s="10"/>
      <c r="G181" s="10"/>
      <c r="H181" s="10"/>
      <c r="I181" s="10"/>
      <c r="J181" s="10"/>
      <c r="K181" s="10"/>
      <c r="L181" s="10"/>
      <c r="M181" s="10"/>
      <c r="N181" s="10"/>
      <c r="O181" s="10"/>
      <c r="P181" s="10"/>
      <c r="Q181" s="10"/>
    </row>
    <row r="182" spans="6:17" x14ac:dyDescent="0.2">
      <c r="F182" s="10"/>
      <c r="G182" s="10"/>
      <c r="H182" s="10"/>
      <c r="I182" s="10"/>
      <c r="J182" s="10"/>
      <c r="K182" s="10"/>
      <c r="L182" s="10"/>
      <c r="M182" s="10"/>
      <c r="N182" s="10"/>
      <c r="O182" s="10"/>
      <c r="P182" s="10"/>
      <c r="Q182" s="10"/>
    </row>
    <row r="183" spans="6:17" x14ac:dyDescent="0.2">
      <c r="F183" s="10"/>
      <c r="G183" s="10"/>
      <c r="H183" s="10"/>
      <c r="I183" s="10"/>
      <c r="J183" s="10"/>
      <c r="K183" s="10"/>
      <c r="L183" s="10"/>
      <c r="M183" s="10"/>
      <c r="N183" s="10"/>
      <c r="O183" s="10"/>
      <c r="P183" s="10"/>
      <c r="Q183" s="10"/>
    </row>
    <row r="184" spans="6:17" x14ac:dyDescent="0.2">
      <c r="F184" s="10"/>
      <c r="G184" s="10"/>
      <c r="H184" s="10"/>
      <c r="I184" s="10"/>
      <c r="J184" s="10"/>
      <c r="K184" s="10"/>
      <c r="L184" s="10"/>
      <c r="M184" s="10"/>
      <c r="N184" s="10"/>
      <c r="O184" s="10"/>
      <c r="P184" s="10"/>
      <c r="Q184" s="10"/>
    </row>
    <row r="185" spans="6:17" x14ac:dyDescent="0.2">
      <c r="F185" s="10"/>
      <c r="G185" s="10"/>
      <c r="H185" s="10"/>
      <c r="I185" s="10"/>
      <c r="J185" s="10"/>
      <c r="K185" s="10"/>
      <c r="L185" s="10"/>
      <c r="M185" s="10"/>
      <c r="N185" s="10"/>
      <c r="O185" s="10"/>
      <c r="P185" s="10"/>
      <c r="Q185" s="10"/>
    </row>
    <row r="186" spans="6:17" x14ac:dyDescent="0.2">
      <c r="F186" s="10"/>
      <c r="G186" s="10"/>
      <c r="H186" s="10"/>
      <c r="I186" s="10"/>
      <c r="J186" s="10"/>
      <c r="K186" s="10"/>
      <c r="L186" s="10"/>
      <c r="M186" s="10"/>
      <c r="N186" s="10"/>
      <c r="O186" s="10"/>
      <c r="P186" s="10"/>
      <c r="Q186" s="10"/>
    </row>
    <row r="187" spans="6:17" x14ac:dyDescent="0.2">
      <c r="F187" s="10"/>
      <c r="G187" s="10"/>
      <c r="H187" s="10"/>
      <c r="I187" s="10"/>
      <c r="J187" s="10"/>
      <c r="K187" s="10"/>
      <c r="L187" s="10"/>
      <c r="M187" s="10"/>
      <c r="N187" s="10"/>
      <c r="O187" s="10"/>
      <c r="P187" s="10"/>
      <c r="Q187" s="10"/>
    </row>
    <row r="188" spans="6:17" x14ac:dyDescent="0.2">
      <c r="F188" s="10"/>
      <c r="G188" s="10"/>
      <c r="H188" s="10"/>
      <c r="I188" s="10"/>
      <c r="J188" s="10"/>
      <c r="K188" s="10"/>
      <c r="L188" s="10"/>
      <c r="M188" s="10"/>
      <c r="N188" s="10"/>
      <c r="O188" s="10"/>
      <c r="P188" s="10"/>
      <c r="Q188" s="10"/>
    </row>
    <row r="189" spans="6:17" x14ac:dyDescent="0.2">
      <c r="F189" s="10"/>
      <c r="G189" s="10"/>
      <c r="H189" s="10"/>
      <c r="I189" s="10"/>
      <c r="J189" s="10"/>
      <c r="K189" s="10"/>
      <c r="L189" s="10"/>
      <c r="M189" s="10"/>
      <c r="N189" s="10"/>
      <c r="O189" s="10"/>
      <c r="P189" s="10"/>
      <c r="Q189" s="10"/>
    </row>
    <row r="190" spans="6:17" x14ac:dyDescent="0.2">
      <c r="F190" s="10"/>
      <c r="G190" s="10"/>
      <c r="H190" s="10"/>
      <c r="I190" s="10"/>
      <c r="J190" s="10"/>
      <c r="K190" s="10"/>
      <c r="L190" s="10"/>
      <c r="M190" s="10"/>
      <c r="N190" s="10"/>
      <c r="O190" s="10"/>
      <c r="P190" s="10"/>
      <c r="Q190" s="10"/>
    </row>
    <row r="191" spans="6:17" x14ac:dyDescent="0.2">
      <c r="F191" s="10"/>
      <c r="G191" s="10"/>
      <c r="H191" s="10"/>
      <c r="I191" s="10"/>
      <c r="J191" s="10"/>
      <c r="K191" s="10"/>
      <c r="L191" s="10"/>
      <c r="M191" s="10"/>
      <c r="N191" s="10"/>
      <c r="O191" s="10"/>
      <c r="P191" s="10"/>
      <c r="Q191" s="10"/>
    </row>
    <row r="192" spans="6:17" x14ac:dyDescent="0.2">
      <c r="F192" s="10"/>
      <c r="G192" s="10"/>
      <c r="H192" s="10"/>
      <c r="I192" s="10"/>
      <c r="J192" s="10"/>
      <c r="K192" s="10"/>
      <c r="L192" s="10"/>
      <c r="M192" s="10"/>
      <c r="N192" s="10"/>
      <c r="O192" s="10"/>
      <c r="P192" s="10"/>
      <c r="Q192" s="10"/>
    </row>
    <row r="193" spans="6:17" x14ac:dyDescent="0.2">
      <c r="F193" s="10"/>
      <c r="G193" s="10"/>
      <c r="H193" s="10"/>
      <c r="I193" s="10"/>
      <c r="J193" s="10"/>
      <c r="K193" s="10"/>
      <c r="L193" s="10"/>
      <c r="M193" s="10"/>
      <c r="N193" s="10"/>
      <c r="O193" s="10"/>
      <c r="P193" s="10"/>
      <c r="Q193" s="10"/>
    </row>
    <row r="194" spans="6:17" x14ac:dyDescent="0.2">
      <c r="F194" s="10"/>
      <c r="G194" s="10"/>
      <c r="H194" s="10"/>
      <c r="I194" s="10"/>
      <c r="J194" s="10"/>
      <c r="K194" s="10"/>
      <c r="L194" s="10"/>
      <c r="M194" s="10"/>
      <c r="N194" s="10"/>
      <c r="O194" s="10"/>
      <c r="P194" s="10"/>
      <c r="Q194" s="10"/>
    </row>
    <row r="195" spans="6:17" x14ac:dyDescent="0.2">
      <c r="F195" s="10"/>
      <c r="G195" s="10"/>
      <c r="H195" s="10"/>
      <c r="I195" s="10"/>
      <c r="J195" s="10"/>
      <c r="K195" s="10"/>
      <c r="L195" s="10"/>
      <c r="M195" s="10"/>
      <c r="N195" s="10"/>
      <c r="O195" s="10"/>
      <c r="P195" s="10"/>
      <c r="Q195" s="10"/>
    </row>
    <row r="196" spans="6:17" x14ac:dyDescent="0.2">
      <c r="F196" s="10"/>
      <c r="G196" s="10"/>
      <c r="H196" s="10"/>
      <c r="I196" s="10"/>
      <c r="J196" s="10"/>
      <c r="K196" s="10"/>
      <c r="L196" s="10"/>
      <c r="M196" s="10"/>
      <c r="N196" s="10"/>
      <c r="O196" s="10"/>
      <c r="P196" s="10"/>
      <c r="Q196" s="10"/>
    </row>
    <row r="197" spans="6:17" x14ac:dyDescent="0.2">
      <c r="F197" s="10"/>
      <c r="G197" s="10"/>
      <c r="H197" s="10"/>
      <c r="I197" s="10"/>
      <c r="J197" s="10"/>
      <c r="K197" s="10"/>
      <c r="L197" s="10"/>
      <c r="M197" s="10"/>
      <c r="N197" s="10"/>
      <c r="O197" s="10"/>
      <c r="P197" s="10"/>
      <c r="Q197" s="10"/>
    </row>
    <row r="198" spans="6:17" x14ac:dyDescent="0.2">
      <c r="F198" s="10"/>
      <c r="G198" s="10"/>
      <c r="H198" s="10"/>
      <c r="I198" s="10"/>
      <c r="J198" s="10"/>
      <c r="K198" s="10"/>
      <c r="L198" s="10"/>
      <c r="M198" s="10"/>
      <c r="N198" s="10"/>
      <c r="O198" s="10"/>
      <c r="P198" s="10"/>
      <c r="Q198" s="10"/>
    </row>
    <row r="199" spans="6:17" x14ac:dyDescent="0.2">
      <c r="F199" s="10"/>
      <c r="G199" s="10"/>
      <c r="H199" s="10"/>
      <c r="I199" s="10"/>
      <c r="J199" s="10"/>
      <c r="K199" s="10"/>
      <c r="L199" s="10"/>
      <c r="M199" s="10"/>
      <c r="N199" s="10"/>
      <c r="O199" s="10"/>
      <c r="P199" s="10"/>
    </row>
    <row r="200" spans="6:17" x14ac:dyDescent="0.2">
      <c r="F200" s="10"/>
      <c r="G200" s="10"/>
      <c r="H200" s="10"/>
      <c r="I200" s="10"/>
      <c r="J200" s="10"/>
      <c r="K200" s="10"/>
      <c r="L200" s="10"/>
      <c r="M200" s="10"/>
      <c r="N200" s="10"/>
      <c r="O200" s="10"/>
      <c r="P200" s="10"/>
    </row>
    <row r="201" spans="6:17" x14ac:dyDescent="0.2">
      <c r="F201" s="10"/>
      <c r="G201" s="10"/>
      <c r="H201" s="10"/>
      <c r="I201" s="10"/>
      <c r="J201" s="10"/>
      <c r="K201" s="10"/>
      <c r="L201" s="10"/>
      <c r="M201" s="10"/>
      <c r="N201" s="10"/>
      <c r="O201" s="10"/>
      <c r="P201" s="10"/>
    </row>
    <row r="202" spans="6:17" x14ac:dyDescent="0.2">
      <c r="F202" s="10"/>
      <c r="G202" s="10"/>
      <c r="H202" s="10"/>
      <c r="I202" s="10"/>
      <c r="J202" s="10"/>
      <c r="K202" s="10"/>
      <c r="L202" s="10"/>
      <c r="M202" s="10"/>
      <c r="N202" s="10"/>
      <c r="O202" s="10"/>
      <c r="P202" s="10"/>
    </row>
    <row r="203" spans="6:17" x14ac:dyDescent="0.2">
      <c r="F203" s="10"/>
      <c r="G203" s="10"/>
      <c r="H203" s="10"/>
      <c r="I203" s="10"/>
      <c r="J203" s="10"/>
      <c r="K203" s="10"/>
      <c r="L203" s="10"/>
      <c r="M203" s="10"/>
      <c r="N203" s="10"/>
      <c r="O203" s="10"/>
      <c r="P203" s="10"/>
    </row>
    <row r="204" spans="6:17" x14ac:dyDescent="0.2">
      <c r="F204" s="10"/>
      <c r="G204" s="10"/>
      <c r="H204" s="10"/>
      <c r="I204" s="10"/>
      <c r="J204" s="10"/>
      <c r="K204" s="10"/>
      <c r="L204" s="10"/>
      <c r="M204" s="10"/>
      <c r="N204" s="10"/>
      <c r="O204" s="10"/>
      <c r="P204" s="10"/>
    </row>
    <row r="205" spans="6:17" x14ac:dyDescent="0.2">
      <c r="F205" s="10"/>
      <c r="G205" s="10"/>
      <c r="H205" s="10"/>
      <c r="I205" s="10"/>
      <c r="J205" s="10"/>
      <c r="K205" s="10"/>
      <c r="L205" s="10"/>
      <c r="M205" s="10"/>
      <c r="N205" s="10"/>
      <c r="O205" s="10"/>
      <c r="P205" s="10"/>
    </row>
    <row r="206" spans="6:17" x14ac:dyDescent="0.2">
      <c r="F206" s="10"/>
      <c r="G206" s="10"/>
      <c r="H206" s="10"/>
      <c r="I206" s="10"/>
      <c r="J206" s="10"/>
      <c r="K206" s="10"/>
      <c r="L206" s="10"/>
      <c r="M206" s="10"/>
      <c r="N206" s="10"/>
      <c r="O206" s="10"/>
      <c r="P206" s="10"/>
    </row>
    <row r="207" spans="6:17" x14ac:dyDescent="0.2">
      <c r="F207" s="10"/>
      <c r="G207" s="10"/>
      <c r="H207" s="10"/>
      <c r="I207" s="10"/>
      <c r="J207" s="10"/>
      <c r="K207" s="10"/>
      <c r="L207" s="10"/>
      <c r="M207" s="10"/>
      <c r="N207" s="10"/>
      <c r="O207" s="10"/>
      <c r="P207" s="10"/>
    </row>
    <row r="208" spans="6:17" x14ac:dyDescent="0.2">
      <c r="F208" s="10"/>
      <c r="G208" s="10"/>
      <c r="H208" s="10"/>
      <c r="I208" s="10"/>
      <c r="J208" s="10"/>
      <c r="K208" s="10"/>
      <c r="L208" s="10"/>
      <c r="M208" s="10"/>
      <c r="N208" s="10"/>
      <c r="O208" s="10"/>
      <c r="P208" s="10"/>
    </row>
    <row r="209" spans="6:16" x14ac:dyDescent="0.2">
      <c r="F209" s="10"/>
      <c r="G209" s="10"/>
      <c r="H209" s="10"/>
      <c r="I209" s="10"/>
      <c r="J209" s="10"/>
      <c r="K209" s="10"/>
      <c r="L209" s="10"/>
      <c r="M209" s="10"/>
      <c r="N209" s="10"/>
      <c r="O209" s="10"/>
      <c r="P209" s="10"/>
    </row>
    <row r="210" spans="6:16" x14ac:dyDescent="0.2">
      <c r="F210" s="10"/>
      <c r="G210" s="10"/>
      <c r="H210" s="10"/>
      <c r="I210" s="10"/>
      <c r="J210" s="10"/>
      <c r="K210" s="10"/>
      <c r="L210" s="10"/>
      <c r="M210" s="10"/>
      <c r="N210" s="10"/>
      <c r="O210" s="10"/>
      <c r="P210" s="10"/>
    </row>
  </sheetData>
  <mergeCells count="2">
    <mergeCell ref="F6:P6"/>
    <mergeCell ref="F28:P28"/>
  </mergeCells>
  <printOptions gridLines="1"/>
  <pageMargins left="0.25" right="0.25" top="0.75" bottom="0.75" header="0.3" footer="0.3"/>
  <pageSetup scale="59" fitToHeight="0" orientation="portrait" r:id="rId1"/>
  <headerFooter alignWithMargins="0"/>
  <rowBreaks count="1" manualBreakCount="1">
    <brk id="4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2" tint="-0.249977111117893"/>
    <pageSetUpPr fitToPage="1"/>
  </sheetPr>
  <dimension ref="A1:L133"/>
  <sheetViews>
    <sheetView zoomScale="90" zoomScaleNormal="90" workbookViewId="0">
      <selection activeCell="C1" sqref="C1"/>
    </sheetView>
  </sheetViews>
  <sheetFormatPr defaultColWidth="8.7109375" defaultRowHeight="15" x14ac:dyDescent="0.25"/>
  <cols>
    <col min="1" max="1" width="10.28515625" style="129" customWidth="1"/>
    <col min="2" max="2" width="8" style="129" customWidth="1"/>
    <col min="3" max="3" width="35.85546875" style="129" customWidth="1"/>
    <col min="4" max="4" width="30.28515625" style="129" customWidth="1"/>
    <col min="5" max="5" width="43.28515625" style="129" customWidth="1"/>
    <col min="6" max="6" width="21" style="186" bestFit="1" customWidth="1"/>
    <col min="7" max="7" width="22.140625" style="186" bestFit="1" customWidth="1"/>
    <col min="8" max="8" width="21.85546875" style="186" bestFit="1" customWidth="1"/>
    <col min="9" max="9" width="23.28515625" style="186" bestFit="1" customWidth="1"/>
    <col min="10" max="10" width="21" style="186" bestFit="1" customWidth="1"/>
    <col min="11" max="11" width="3.140625" style="129" customWidth="1"/>
    <col min="12" max="12" width="47.5703125" style="186" customWidth="1"/>
    <col min="13" max="16384" width="8.7109375" style="129"/>
  </cols>
  <sheetData>
    <row r="1" spans="1:12" ht="15.75" x14ac:dyDescent="0.25">
      <c r="A1" s="126"/>
      <c r="B1" s="127"/>
      <c r="C1" s="127"/>
      <c r="D1" s="127"/>
      <c r="E1" s="127"/>
      <c r="F1" s="128"/>
      <c r="G1" s="128"/>
      <c r="H1" s="128"/>
      <c r="I1" s="128"/>
      <c r="J1" s="128"/>
      <c r="L1" s="128"/>
    </row>
    <row r="2" spans="1:12" ht="15.75" x14ac:dyDescent="0.25">
      <c r="A2" s="130" t="s">
        <v>127</v>
      </c>
      <c r="B2" s="127"/>
      <c r="C2" s="127"/>
      <c r="D2" s="127"/>
      <c r="E2" s="127"/>
      <c r="F2" s="128"/>
      <c r="G2" s="128"/>
      <c r="H2" s="128"/>
      <c r="I2" s="128"/>
      <c r="J2" s="128"/>
      <c r="L2" s="128"/>
    </row>
    <row r="3" spans="1:12" ht="15.75" x14ac:dyDescent="0.25">
      <c r="A3" s="130"/>
      <c r="B3" s="127"/>
      <c r="C3" s="127"/>
      <c r="D3" s="127"/>
      <c r="E3" s="127"/>
      <c r="F3" s="128"/>
      <c r="G3" s="128"/>
      <c r="H3" s="128"/>
      <c r="I3" s="128"/>
      <c r="J3" s="128"/>
      <c r="L3" s="128"/>
    </row>
    <row r="4" spans="1:12" ht="35.1" customHeight="1" x14ac:dyDescent="0.25">
      <c r="A4" s="130"/>
      <c r="B4" s="127"/>
      <c r="C4" s="127"/>
      <c r="D4" s="127"/>
      <c r="E4" s="127"/>
      <c r="F4" s="128"/>
      <c r="G4" s="128"/>
      <c r="H4" s="128"/>
      <c r="I4" s="128"/>
      <c r="J4" s="128"/>
      <c r="L4" s="128"/>
    </row>
    <row r="5" spans="1:12" ht="18" customHeight="1" x14ac:dyDescent="0.25">
      <c r="A5" s="131" t="s">
        <v>128</v>
      </c>
      <c r="B5" s="132"/>
      <c r="C5" s="132"/>
      <c r="D5" s="132"/>
      <c r="E5" s="132"/>
      <c r="F5" s="133" t="s">
        <v>1</v>
      </c>
      <c r="G5" s="133" t="s">
        <v>2</v>
      </c>
      <c r="H5" s="133" t="s">
        <v>3</v>
      </c>
      <c r="I5" s="133" t="s">
        <v>4</v>
      </c>
      <c r="J5" s="133" t="s">
        <v>5</v>
      </c>
      <c r="L5" s="133" t="s">
        <v>129</v>
      </c>
    </row>
    <row r="6" spans="1:12" ht="15.75" x14ac:dyDescent="0.25">
      <c r="A6" s="134" t="s">
        <v>130</v>
      </c>
      <c r="B6" s="127"/>
      <c r="C6" s="127"/>
      <c r="D6" s="135" t="s">
        <v>131</v>
      </c>
      <c r="E6" s="127"/>
      <c r="F6" s="279">
        <f>'Faculty reallocations'!I18+F53+F64+F75</f>
        <v>0</v>
      </c>
      <c r="G6" s="279">
        <f>'Faculty reallocations'!L18+G53+G64+G75</f>
        <v>0</v>
      </c>
      <c r="H6" s="279">
        <f>'Faculty reallocations'!O18+H53+H64+H75</f>
        <v>0</v>
      </c>
      <c r="I6" s="279">
        <f>'Faculty reallocations'!R18+I53+I64+I75</f>
        <v>0</v>
      </c>
      <c r="J6" s="279">
        <f>'Faculty reallocations'!U18+J53+J64+J75</f>
        <v>0</v>
      </c>
      <c r="L6" s="200"/>
    </row>
    <row r="7" spans="1:12" ht="15.75" x14ac:dyDescent="0.25">
      <c r="A7" s="136"/>
      <c r="B7" s="127"/>
      <c r="C7" s="127"/>
      <c r="D7" s="127"/>
      <c r="E7" s="127"/>
      <c r="F7" s="128"/>
      <c r="G7" s="128"/>
      <c r="H7" s="128"/>
      <c r="I7" s="128"/>
      <c r="J7" s="128"/>
      <c r="L7" s="128"/>
    </row>
    <row r="8" spans="1:12" ht="15.75" x14ac:dyDescent="0.25">
      <c r="A8" s="137" t="s">
        <v>11</v>
      </c>
      <c r="B8" s="138"/>
      <c r="C8" s="138"/>
      <c r="D8" s="140"/>
      <c r="E8" s="138"/>
      <c r="F8" s="140">
        <f>'Formula funding tool-rev'!F48</f>
        <v>0</v>
      </c>
      <c r="G8" s="140">
        <f>'Formula funding tool-rev'!G48</f>
        <v>0</v>
      </c>
      <c r="H8" s="140">
        <f>'Formula funding tool-rev'!H48</f>
        <v>0</v>
      </c>
      <c r="I8" s="140">
        <f>'Formula funding tool-rev'!I48</f>
        <v>0</v>
      </c>
      <c r="J8" s="140">
        <f>'Formula funding tool-rev'!J48</f>
        <v>0</v>
      </c>
      <c r="L8" s="201"/>
    </row>
    <row r="9" spans="1:12" ht="15.75" x14ac:dyDescent="0.25">
      <c r="A9" s="137"/>
      <c r="B9" s="138"/>
      <c r="C9" s="138"/>
      <c r="D9" s="138"/>
      <c r="E9" s="138"/>
      <c r="F9" s="141"/>
      <c r="G9" s="141"/>
      <c r="H9" s="141"/>
      <c r="I9" s="141"/>
      <c r="J9" s="141"/>
      <c r="L9" s="202"/>
    </row>
    <row r="10" spans="1:12" ht="15.75" x14ac:dyDescent="0.25">
      <c r="A10" s="134" t="s">
        <v>132</v>
      </c>
      <c r="B10" s="142"/>
      <c r="C10" s="142"/>
      <c r="D10" s="142"/>
      <c r="E10" s="142"/>
      <c r="F10" s="143">
        <v>0</v>
      </c>
      <c r="G10" s="143">
        <v>0</v>
      </c>
      <c r="H10" s="143">
        <v>0</v>
      </c>
      <c r="I10" s="143">
        <v>0</v>
      </c>
      <c r="J10" s="143">
        <v>0</v>
      </c>
      <c r="L10" s="202"/>
    </row>
    <row r="11" spans="1:12" ht="15.75" x14ac:dyDescent="0.25">
      <c r="A11" s="134"/>
      <c r="B11" s="142"/>
      <c r="C11" s="142"/>
      <c r="D11" s="142"/>
      <c r="E11" s="142"/>
      <c r="F11" s="141"/>
      <c r="G11" s="141"/>
      <c r="H11" s="141"/>
      <c r="I11" s="141"/>
      <c r="J11" s="141"/>
      <c r="L11" s="202"/>
    </row>
    <row r="12" spans="1:12" ht="15.75" x14ac:dyDescent="0.25">
      <c r="A12" s="134" t="s">
        <v>133</v>
      </c>
      <c r="B12" s="142"/>
      <c r="C12" s="142"/>
      <c r="D12" s="142"/>
      <c r="E12" s="142"/>
      <c r="F12" s="143">
        <v>0</v>
      </c>
      <c r="G12" s="143">
        <v>0</v>
      </c>
      <c r="H12" s="143">
        <v>0</v>
      </c>
      <c r="I12" s="143">
        <v>0</v>
      </c>
      <c r="J12" s="143">
        <v>0</v>
      </c>
      <c r="L12" s="202"/>
    </row>
    <row r="13" spans="1:12" ht="15.75" x14ac:dyDescent="0.25">
      <c r="A13" s="136"/>
      <c r="B13" s="127"/>
      <c r="C13" s="127"/>
      <c r="D13" s="127"/>
      <c r="E13" s="127"/>
      <c r="F13" s="141"/>
      <c r="G13" s="141"/>
      <c r="H13" s="141"/>
      <c r="I13" s="141"/>
      <c r="J13" s="141"/>
      <c r="L13" s="202"/>
    </row>
    <row r="14" spans="1:12" ht="15.75" x14ac:dyDescent="0.25">
      <c r="A14" s="137" t="s">
        <v>134</v>
      </c>
      <c r="B14" s="139"/>
      <c r="C14" s="139"/>
      <c r="D14" s="139" t="s">
        <v>135</v>
      </c>
      <c r="E14" s="139"/>
      <c r="F14" s="140">
        <f>'Formula funding tool-rev'!F56-'Formula funding tool-rev'!F54</f>
        <v>0</v>
      </c>
      <c r="G14" s="140">
        <f>'Formula funding tool-rev'!G56-'Formula funding tool-rev'!G54</f>
        <v>0</v>
      </c>
      <c r="H14" s="140">
        <f>'Formula funding tool-rev'!H56-'Formula funding tool-rev'!H54</f>
        <v>0</v>
      </c>
      <c r="I14" s="140">
        <f>'Formula funding tool-rev'!I56-'Formula funding tool-rev'!I54</f>
        <v>0</v>
      </c>
      <c r="J14" s="140">
        <f>'Formula funding tool-rev'!J56-'Formula funding tool-rev'!J54</f>
        <v>0</v>
      </c>
      <c r="L14" s="201"/>
    </row>
    <row r="15" spans="1:12" ht="15.75" x14ac:dyDescent="0.25">
      <c r="A15" s="144"/>
      <c r="B15" s="139"/>
      <c r="C15" s="139"/>
      <c r="D15" s="139"/>
      <c r="E15" s="139"/>
      <c r="F15" s="140"/>
      <c r="G15" s="140"/>
      <c r="H15" s="140"/>
      <c r="I15" s="140"/>
      <c r="J15" s="140"/>
      <c r="L15" s="201"/>
    </row>
    <row r="16" spans="1:12" ht="15.75" x14ac:dyDescent="0.25">
      <c r="A16" s="137" t="s">
        <v>136</v>
      </c>
      <c r="B16" s="139"/>
      <c r="C16" s="139"/>
      <c r="D16" s="139" t="s">
        <v>135</v>
      </c>
      <c r="E16" s="139"/>
      <c r="F16" s="140">
        <f>'Formula funding tool-rev'!F54</f>
        <v>0</v>
      </c>
      <c r="G16" s="140">
        <f>'Formula funding tool-rev'!G54</f>
        <v>0</v>
      </c>
      <c r="H16" s="140">
        <f>'Formula funding tool-rev'!H54</f>
        <v>0</v>
      </c>
      <c r="I16" s="140">
        <f>'Formula funding tool-rev'!I54</f>
        <v>0</v>
      </c>
      <c r="J16" s="140">
        <f>'Formula funding tool-rev'!J54</f>
        <v>0</v>
      </c>
      <c r="L16" s="201"/>
    </row>
    <row r="17" spans="1:12" ht="15.75" x14ac:dyDescent="0.25">
      <c r="A17" s="144"/>
      <c r="B17" s="139"/>
      <c r="C17" s="139"/>
      <c r="D17" s="139"/>
      <c r="E17" s="139"/>
      <c r="F17" s="140"/>
      <c r="G17" s="140"/>
      <c r="H17" s="140"/>
      <c r="I17" s="140"/>
      <c r="J17" s="140"/>
      <c r="L17" s="201"/>
    </row>
    <row r="18" spans="1:12" ht="15.75" x14ac:dyDescent="0.25">
      <c r="A18" s="137" t="s">
        <v>137</v>
      </c>
      <c r="B18" s="139"/>
      <c r="C18" s="139"/>
      <c r="D18" s="139" t="s">
        <v>135</v>
      </c>
      <c r="E18" s="139"/>
      <c r="F18" s="140">
        <f>'Formula funding tool-rev'!F58</f>
        <v>0</v>
      </c>
      <c r="G18" s="140">
        <f>'Formula funding tool-rev'!G58</f>
        <v>0</v>
      </c>
      <c r="H18" s="140">
        <f>'Formula funding tool-rev'!H58</f>
        <v>0</v>
      </c>
      <c r="I18" s="140">
        <f>'Formula funding tool-rev'!I58</f>
        <v>0</v>
      </c>
      <c r="J18" s="140">
        <f>'Formula funding tool-rev'!J58</f>
        <v>0</v>
      </c>
      <c r="L18" s="201"/>
    </row>
    <row r="19" spans="1:12" ht="15.75" x14ac:dyDescent="0.25">
      <c r="A19" s="127"/>
      <c r="B19" s="127"/>
      <c r="C19" s="127"/>
      <c r="D19" s="127"/>
      <c r="E19" s="127"/>
      <c r="F19" s="145"/>
      <c r="G19" s="145"/>
      <c r="H19" s="145"/>
      <c r="I19" s="145"/>
      <c r="J19" s="145"/>
      <c r="L19" s="128"/>
    </row>
    <row r="20" spans="1:12" ht="15.75" x14ac:dyDescent="0.25">
      <c r="A20" s="146" t="s">
        <v>138</v>
      </c>
      <c r="B20" s="147"/>
      <c r="C20" s="147"/>
      <c r="D20" s="147"/>
      <c r="E20" s="147"/>
      <c r="F20" s="148">
        <f>SUM(F6:F18)</f>
        <v>0</v>
      </c>
      <c r="G20" s="148">
        <f>SUM(G6:G18)</f>
        <v>0</v>
      </c>
      <c r="H20" s="148">
        <f>SUM(H6:H18)</f>
        <v>0</v>
      </c>
      <c r="I20" s="148">
        <f>SUM(I6:I18)</f>
        <v>0</v>
      </c>
      <c r="J20" s="148">
        <f>SUM(J6:J18)</f>
        <v>0</v>
      </c>
      <c r="L20" s="155"/>
    </row>
    <row r="21" spans="1:12" s="151" customFormat="1" ht="15.75" x14ac:dyDescent="0.25">
      <c r="A21" s="149"/>
      <c r="B21" s="135"/>
      <c r="C21" s="135"/>
      <c r="D21" s="135"/>
      <c r="E21" s="135"/>
      <c r="F21" s="150">
        <f>(F8+F14+F16+F18)-'Formula funding tool-rev'!F62</f>
        <v>0</v>
      </c>
      <c r="G21" s="150">
        <f>(G8+G14+G16+G18)-'Formula funding tool-rev'!G62</f>
        <v>0</v>
      </c>
      <c r="H21" s="150">
        <f>(H8+H14+H16+H18)-'Formula funding tool-rev'!H62</f>
        <v>0</v>
      </c>
      <c r="I21" s="150">
        <f>(I8+I14+I16+I18)-'Formula funding tool-rev'!I62</f>
        <v>0</v>
      </c>
      <c r="J21" s="150">
        <f>(J8+J14+J16+J18)-'Formula funding tool-rev'!J62</f>
        <v>0</v>
      </c>
      <c r="L21" s="204"/>
    </row>
    <row r="22" spans="1:12" ht="15.75" x14ac:dyDescent="0.25">
      <c r="A22" s="152"/>
      <c r="B22" s="127"/>
      <c r="C22" s="127"/>
      <c r="D22" s="127"/>
      <c r="E22" s="127"/>
      <c r="F22" s="153"/>
      <c r="G22" s="153"/>
      <c r="H22" s="153"/>
      <c r="I22" s="153"/>
      <c r="J22" s="153"/>
      <c r="L22" s="205"/>
    </row>
    <row r="23" spans="1:12" ht="18" customHeight="1" x14ac:dyDescent="0.25">
      <c r="A23" s="154" t="s">
        <v>139</v>
      </c>
      <c r="B23" s="132"/>
      <c r="C23" s="132"/>
      <c r="D23" s="132"/>
      <c r="E23" s="132"/>
      <c r="F23" s="133" t="s">
        <v>1</v>
      </c>
      <c r="G23" s="133" t="s">
        <v>2</v>
      </c>
      <c r="H23" s="133" t="s">
        <v>3</v>
      </c>
      <c r="I23" s="133" t="s">
        <v>4</v>
      </c>
      <c r="J23" s="133" t="s">
        <v>5</v>
      </c>
      <c r="L23" s="156"/>
    </row>
    <row r="24" spans="1:12" ht="15.75" x14ac:dyDescent="0.25">
      <c r="A24" s="155"/>
      <c r="C24" s="155"/>
      <c r="D24" s="127"/>
      <c r="E24" s="155"/>
      <c r="F24" s="156"/>
      <c r="G24" s="156"/>
      <c r="H24" s="156"/>
      <c r="I24" s="156"/>
      <c r="J24" s="156"/>
      <c r="L24" s="156"/>
    </row>
    <row r="25" spans="1:12" ht="15.75" x14ac:dyDescent="0.25">
      <c r="A25" s="155"/>
      <c r="B25" s="155" t="s">
        <v>42</v>
      </c>
      <c r="C25" s="155"/>
      <c r="D25" s="127" t="s">
        <v>140</v>
      </c>
      <c r="E25" s="155"/>
      <c r="F25" s="156"/>
      <c r="G25" s="156"/>
      <c r="H25" s="156"/>
      <c r="I25" s="156"/>
      <c r="J25" s="156"/>
      <c r="L25" s="156"/>
    </row>
    <row r="26" spans="1:12" ht="15.75" x14ac:dyDescent="0.25">
      <c r="A26" s="127"/>
      <c r="B26" s="127"/>
      <c r="C26" s="126" t="s">
        <v>141</v>
      </c>
      <c r="E26" s="155" t="s">
        <v>142</v>
      </c>
      <c r="F26" s="199"/>
      <c r="G26" s="199"/>
      <c r="H26" s="199"/>
      <c r="I26" s="199"/>
      <c r="J26" s="199"/>
      <c r="L26" s="206"/>
    </row>
    <row r="27" spans="1:12" ht="15.75" x14ac:dyDescent="0.25">
      <c r="A27" s="127"/>
      <c r="B27" s="127"/>
      <c r="C27" s="127"/>
      <c r="D27" s="127"/>
      <c r="E27" s="127" t="s">
        <v>7</v>
      </c>
      <c r="F27" s="143"/>
      <c r="G27" s="143">
        <f>F27*1.02</f>
        <v>0</v>
      </c>
      <c r="H27" s="143">
        <f>G27*1.02</f>
        <v>0</v>
      </c>
      <c r="I27" s="143">
        <f>H27*1.02</f>
        <v>0</v>
      </c>
      <c r="J27" s="143">
        <f>I27*1.02</f>
        <v>0</v>
      </c>
      <c r="K27" s="143"/>
      <c r="L27" s="203"/>
    </row>
    <row r="28" spans="1:12" ht="15.75" x14ac:dyDescent="0.25">
      <c r="A28" s="127"/>
      <c r="B28" s="127"/>
      <c r="C28" s="127"/>
      <c r="D28" s="127"/>
      <c r="E28" s="127" t="s">
        <v>8</v>
      </c>
      <c r="F28" s="157">
        <v>1</v>
      </c>
      <c r="G28" s="157">
        <v>1</v>
      </c>
      <c r="H28" s="157">
        <v>1</v>
      </c>
      <c r="I28" s="157">
        <v>1</v>
      </c>
      <c r="J28" s="157">
        <v>1</v>
      </c>
      <c r="L28" s="128"/>
    </row>
    <row r="29" spans="1:12" ht="15.75" x14ac:dyDescent="0.25">
      <c r="A29" s="127"/>
      <c r="B29" s="127"/>
      <c r="C29" s="127"/>
      <c r="D29" s="127"/>
      <c r="E29" s="127" t="s">
        <v>278</v>
      </c>
      <c r="F29" s="158">
        <f>+(F27*F26)*0.33</f>
        <v>0</v>
      </c>
      <c r="G29" s="158">
        <f>+(G27*G26)*0.33</f>
        <v>0</v>
      </c>
      <c r="H29" s="158">
        <f>+(H27*H26)*0.33</f>
        <v>0</v>
      </c>
      <c r="I29" s="158">
        <f>+(I27*I26)*0.33</f>
        <v>0</v>
      </c>
      <c r="J29" s="158">
        <f>+(J27*J26)*0.33</f>
        <v>0</v>
      </c>
      <c r="L29" s="201"/>
    </row>
    <row r="30" spans="1:12" ht="15.75" x14ac:dyDescent="0.25">
      <c r="A30" s="127"/>
      <c r="B30" s="127"/>
      <c r="C30" s="127"/>
      <c r="D30" s="127"/>
      <c r="E30" s="127" t="s">
        <v>9</v>
      </c>
      <c r="F30" s="159">
        <f>F26*F27*F28+F29</f>
        <v>0</v>
      </c>
      <c r="G30" s="159">
        <f>G26*G27*G28+G29</f>
        <v>0</v>
      </c>
      <c r="H30" s="159">
        <f>H26*H27*H28+H29</f>
        <v>0</v>
      </c>
      <c r="I30" s="159">
        <f>I26*I27*I28+I29</f>
        <v>0</v>
      </c>
      <c r="J30" s="159">
        <f>J26*J27*J28+J29</f>
        <v>0</v>
      </c>
      <c r="K30" s="160"/>
      <c r="L30" s="127"/>
    </row>
    <row r="31" spans="1:12" ht="15.75" x14ac:dyDescent="0.25">
      <c r="A31" s="127"/>
      <c r="B31" s="127"/>
      <c r="C31" s="127"/>
      <c r="D31" s="127"/>
      <c r="E31" s="161" t="s">
        <v>143</v>
      </c>
      <c r="F31" s="162">
        <f>F30</f>
        <v>0</v>
      </c>
      <c r="G31" s="162">
        <f>G30-F30</f>
        <v>0</v>
      </c>
      <c r="H31" s="162">
        <f>H30-G30</f>
        <v>0</v>
      </c>
      <c r="I31" s="162">
        <f>I30-H30</f>
        <v>0</v>
      </c>
      <c r="J31" s="162">
        <f>J30-I30</f>
        <v>0</v>
      </c>
      <c r="L31" s="127"/>
    </row>
    <row r="32" spans="1:12" ht="15.75" x14ac:dyDescent="0.25">
      <c r="A32" s="127"/>
      <c r="B32" s="127"/>
      <c r="C32" s="127"/>
      <c r="D32" s="127" t="s">
        <v>140</v>
      </c>
      <c r="E32" s="127"/>
      <c r="F32" s="163"/>
      <c r="G32" s="163"/>
      <c r="H32" s="163"/>
      <c r="I32" s="163"/>
      <c r="J32" s="163"/>
      <c r="L32" s="128"/>
    </row>
    <row r="33" spans="1:12" ht="14.25" customHeight="1" x14ac:dyDescent="0.25">
      <c r="A33" s="127"/>
      <c r="B33" s="127"/>
      <c r="C33" s="126" t="s">
        <v>144</v>
      </c>
      <c r="E33" s="155" t="s">
        <v>142</v>
      </c>
      <c r="F33" s="199"/>
      <c r="G33" s="199"/>
      <c r="H33" s="199"/>
      <c r="I33" s="199"/>
      <c r="J33" s="199"/>
      <c r="L33" s="206"/>
    </row>
    <row r="34" spans="1:12" ht="15.75" x14ac:dyDescent="0.25">
      <c r="A34" s="127"/>
      <c r="B34" s="127"/>
      <c r="C34" s="127"/>
      <c r="D34" s="127"/>
      <c r="E34" s="127" t="s">
        <v>7</v>
      </c>
      <c r="F34" s="143"/>
      <c r="G34" s="143"/>
      <c r="H34" s="143"/>
      <c r="I34" s="143"/>
      <c r="J34" s="143"/>
      <c r="L34" s="206"/>
    </row>
    <row r="35" spans="1:12" ht="15.75" x14ac:dyDescent="0.25">
      <c r="A35" s="127"/>
      <c r="B35" s="127"/>
      <c r="C35" s="126"/>
      <c r="D35" s="127"/>
      <c r="E35" s="127" t="s">
        <v>8</v>
      </c>
      <c r="F35" s="157">
        <v>1</v>
      </c>
      <c r="G35" s="157">
        <v>1</v>
      </c>
      <c r="H35" s="157">
        <v>1</v>
      </c>
      <c r="I35" s="157">
        <v>1</v>
      </c>
      <c r="J35" s="157">
        <v>1</v>
      </c>
      <c r="L35" s="128"/>
    </row>
    <row r="36" spans="1:12" ht="15.75" x14ac:dyDescent="0.25">
      <c r="A36" s="127"/>
      <c r="B36" s="127"/>
      <c r="C36" s="127"/>
      <c r="D36" s="127"/>
      <c r="E36" s="127" t="s">
        <v>278</v>
      </c>
      <c r="F36" s="158">
        <f>(+F34*F33)*0.31</f>
        <v>0</v>
      </c>
      <c r="G36" s="158">
        <f>(+G34*G33)*0.31</f>
        <v>0</v>
      </c>
      <c r="H36" s="158">
        <f>(+H34*H33)*0.31</f>
        <v>0</v>
      </c>
      <c r="I36" s="158">
        <f>(+I34*I33)*0.31</f>
        <v>0</v>
      </c>
      <c r="J36" s="158">
        <f>(+J34*J33)*0.31</f>
        <v>0</v>
      </c>
      <c r="L36" s="201"/>
    </row>
    <row r="37" spans="1:12" ht="15.75" x14ac:dyDescent="0.25">
      <c r="A37" s="127"/>
      <c r="B37" s="127"/>
      <c r="C37" s="127"/>
      <c r="D37" s="127"/>
      <c r="E37" s="127" t="s">
        <v>9</v>
      </c>
      <c r="F37" s="159">
        <f>F33*F34*F35+F36</f>
        <v>0</v>
      </c>
      <c r="G37" s="159">
        <f>G33*G34*G35+G36</f>
        <v>0</v>
      </c>
      <c r="H37" s="159">
        <f>H33*H34*H35+H36</f>
        <v>0</v>
      </c>
      <c r="I37" s="159">
        <f>I33*I34*I35+I36</f>
        <v>0</v>
      </c>
      <c r="J37" s="159">
        <f>J33*J34*J35+J36</f>
        <v>0</v>
      </c>
      <c r="L37" s="127"/>
    </row>
    <row r="38" spans="1:12" ht="15.75" x14ac:dyDescent="0.25">
      <c r="A38" s="127"/>
      <c r="B38" s="127"/>
      <c r="C38" s="127"/>
      <c r="D38" s="127"/>
      <c r="E38" s="161" t="s">
        <v>143</v>
      </c>
      <c r="F38" s="162">
        <f>F37</f>
        <v>0</v>
      </c>
      <c r="G38" s="162">
        <f>G37-F37</f>
        <v>0</v>
      </c>
      <c r="H38" s="162">
        <f>H37-G37</f>
        <v>0</v>
      </c>
      <c r="I38" s="162">
        <f>I37-H37</f>
        <v>0</v>
      </c>
      <c r="J38" s="162">
        <f>J37-I37</f>
        <v>0</v>
      </c>
      <c r="L38" s="127"/>
    </row>
    <row r="39" spans="1:12" ht="15.75" x14ac:dyDescent="0.25">
      <c r="A39" s="127"/>
      <c r="B39" s="127"/>
      <c r="C39" s="127"/>
      <c r="D39" s="127"/>
      <c r="E39" s="164"/>
      <c r="F39" s="163"/>
      <c r="G39" s="163"/>
      <c r="H39" s="163"/>
      <c r="I39" s="163"/>
      <c r="J39" s="163"/>
      <c r="L39" s="128"/>
    </row>
    <row r="40" spans="1:12" ht="15.75" x14ac:dyDescent="0.25">
      <c r="A40" s="127"/>
      <c r="B40" s="127"/>
      <c r="C40" s="127"/>
      <c r="D40" s="127" t="s">
        <v>140</v>
      </c>
      <c r="E40" s="127"/>
      <c r="F40" s="163"/>
      <c r="G40" s="163"/>
      <c r="H40" s="163"/>
      <c r="I40" s="163"/>
      <c r="J40" s="163"/>
      <c r="L40" s="128"/>
    </row>
    <row r="41" spans="1:12" ht="15.75" x14ac:dyDescent="0.25">
      <c r="A41" s="127"/>
      <c r="B41" s="127"/>
      <c r="C41" s="165" t="s">
        <v>145</v>
      </c>
      <c r="E41" s="127"/>
      <c r="F41" s="140">
        <f>'Faculty reallocations'!I18</f>
        <v>0</v>
      </c>
      <c r="G41" s="140">
        <f>'Faculty reallocations'!L18</f>
        <v>0</v>
      </c>
      <c r="H41" s="140">
        <f>'Faculty reallocations'!O18</f>
        <v>0</v>
      </c>
      <c r="I41" s="140">
        <f>'Faculty reallocations'!R18</f>
        <v>0</v>
      </c>
      <c r="J41" s="140">
        <f>'Faculty reallocations'!U18</f>
        <v>0</v>
      </c>
      <c r="L41" s="201"/>
    </row>
    <row r="42" spans="1:12" ht="15.75" x14ac:dyDescent="0.25">
      <c r="A42" s="127"/>
      <c r="B42" s="127"/>
      <c r="C42" s="126" t="s">
        <v>146</v>
      </c>
      <c r="D42" s="127"/>
      <c r="E42" s="127" t="s">
        <v>278</v>
      </c>
      <c r="F42" s="158">
        <f>+F41*0.31</f>
        <v>0</v>
      </c>
      <c r="G42" s="158">
        <f>+G41*0.31</f>
        <v>0</v>
      </c>
      <c r="H42" s="158">
        <f>+H41*0.31</f>
        <v>0</v>
      </c>
      <c r="I42" s="158">
        <f>+I41*0.31</f>
        <v>0</v>
      </c>
      <c r="J42" s="158">
        <f>+J41*0.31</f>
        <v>0</v>
      </c>
      <c r="L42" s="201"/>
    </row>
    <row r="43" spans="1:12" ht="15.75" x14ac:dyDescent="0.25">
      <c r="A43" s="127"/>
      <c r="B43" s="127"/>
      <c r="C43" s="165" t="s">
        <v>131</v>
      </c>
      <c r="D43" s="127"/>
      <c r="E43" s="127" t="s">
        <v>9</v>
      </c>
      <c r="F43" s="159">
        <f>SUM(F41:F42)</f>
        <v>0</v>
      </c>
      <c r="G43" s="159">
        <f>SUM(G41:G42)</f>
        <v>0</v>
      </c>
      <c r="H43" s="159">
        <f>SUM(H41:H42)</f>
        <v>0</v>
      </c>
      <c r="I43" s="159">
        <f>SUM(I41:I42)</f>
        <v>0</v>
      </c>
      <c r="J43" s="159">
        <f>SUM(J41:J42)</f>
        <v>0</v>
      </c>
      <c r="K43" s="160"/>
      <c r="L43" s="127"/>
    </row>
    <row r="44" spans="1:12" ht="15.75" x14ac:dyDescent="0.25">
      <c r="A44" s="127"/>
      <c r="B44" s="155" t="s">
        <v>147</v>
      </c>
      <c r="C44" s="127"/>
      <c r="D44" s="127" t="s">
        <v>140</v>
      </c>
      <c r="E44" s="127"/>
      <c r="F44" s="163"/>
      <c r="G44" s="163"/>
      <c r="H44" s="163"/>
      <c r="I44" s="163"/>
      <c r="J44" s="163"/>
      <c r="L44" s="128"/>
    </row>
    <row r="45" spans="1:12" ht="15.75" x14ac:dyDescent="0.25">
      <c r="A45" s="127"/>
      <c r="B45" s="155"/>
      <c r="C45" s="126" t="s">
        <v>18</v>
      </c>
      <c r="E45" s="155" t="s">
        <v>142</v>
      </c>
      <c r="F45" s="199"/>
      <c r="G45" s="199"/>
      <c r="H45" s="199"/>
      <c r="I45" s="199"/>
      <c r="J45" s="199"/>
      <c r="L45" s="206"/>
    </row>
    <row r="46" spans="1:12" ht="15.75" x14ac:dyDescent="0.25">
      <c r="A46" s="127"/>
      <c r="B46" s="155"/>
      <c r="C46" s="126" t="s">
        <v>0</v>
      </c>
      <c r="D46" s="127"/>
      <c r="E46" s="127" t="s">
        <v>148</v>
      </c>
      <c r="F46" s="143"/>
      <c r="G46" s="143"/>
      <c r="H46" s="143"/>
      <c r="I46" s="143"/>
      <c r="J46" s="143"/>
      <c r="L46" s="206"/>
    </row>
    <row r="47" spans="1:12" ht="15.75" x14ac:dyDescent="0.25">
      <c r="A47" s="127"/>
      <c r="B47" s="155"/>
      <c r="C47" s="126"/>
      <c r="D47" s="127"/>
      <c r="E47" s="127" t="s">
        <v>9</v>
      </c>
      <c r="F47" s="159">
        <f>+(F46*0.5)*F45</f>
        <v>0</v>
      </c>
      <c r="G47" s="159">
        <f>+(G46*0.5)*G45</f>
        <v>0</v>
      </c>
      <c r="H47" s="159">
        <f>+(H46*0.5)*H45</f>
        <v>0</v>
      </c>
      <c r="I47" s="159">
        <f>+(I46*0.5)*I45</f>
        <v>0</v>
      </c>
      <c r="J47" s="159">
        <f>+(J46*0.5)*J45</f>
        <v>0</v>
      </c>
      <c r="K47" s="160"/>
      <c r="L47" s="127"/>
    </row>
    <row r="48" spans="1:12" ht="15.75" x14ac:dyDescent="0.25">
      <c r="A48" s="127"/>
      <c r="B48" s="127"/>
      <c r="C48" s="127"/>
      <c r="D48" s="127"/>
      <c r="E48" s="161" t="s">
        <v>143</v>
      </c>
      <c r="F48" s="162">
        <f>F47</f>
        <v>0</v>
      </c>
      <c r="G48" s="162">
        <f>G47-F47</f>
        <v>0</v>
      </c>
      <c r="H48" s="162">
        <f>H47-G47</f>
        <v>0</v>
      </c>
      <c r="I48" s="162">
        <f>I47-H47</f>
        <v>0</v>
      </c>
      <c r="J48" s="162">
        <f>J47-I47</f>
        <v>0</v>
      </c>
      <c r="L48" s="127"/>
    </row>
    <row r="49" spans="1:12" ht="15.75" x14ac:dyDescent="0.25">
      <c r="A49" s="127"/>
      <c r="B49" s="127"/>
      <c r="C49" s="127"/>
      <c r="D49" s="127"/>
      <c r="E49" s="127"/>
      <c r="F49" s="163"/>
      <c r="G49" s="163"/>
      <c r="H49" s="163"/>
      <c r="I49" s="163"/>
      <c r="J49" s="163"/>
      <c r="L49" s="128"/>
    </row>
    <row r="50" spans="1:12" ht="15.75" x14ac:dyDescent="0.25">
      <c r="A50" s="127"/>
      <c r="B50" s="127"/>
      <c r="C50" s="127"/>
      <c r="D50" s="127" t="s">
        <v>140</v>
      </c>
      <c r="E50" s="127"/>
      <c r="F50" s="128"/>
      <c r="G50" s="128"/>
      <c r="H50" s="128"/>
      <c r="I50" s="128"/>
      <c r="J50" s="128"/>
      <c r="L50" s="128"/>
    </row>
    <row r="51" spans="1:12" ht="15.75" x14ac:dyDescent="0.25">
      <c r="A51" s="127"/>
      <c r="B51" s="127"/>
      <c r="C51" s="126" t="s">
        <v>131</v>
      </c>
      <c r="E51" s="155" t="s">
        <v>142</v>
      </c>
      <c r="F51" s="199"/>
      <c r="G51" s="199"/>
      <c r="H51" s="199"/>
      <c r="I51" s="199"/>
      <c r="J51" s="199"/>
      <c r="L51" s="206"/>
    </row>
    <row r="52" spans="1:12" ht="15.75" x14ac:dyDescent="0.25">
      <c r="A52" s="127"/>
      <c r="B52" s="127"/>
      <c r="C52" s="127"/>
      <c r="D52" s="127"/>
      <c r="E52" s="127" t="s">
        <v>149</v>
      </c>
      <c r="F52" s="143"/>
      <c r="G52" s="143"/>
      <c r="H52" s="143"/>
      <c r="I52" s="143"/>
      <c r="J52" s="143"/>
      <c r="L52" s="206"/>
    </row>
    <row r="53" spans="1:12" ht="15.75" x14ac:dyDescent="0.25">
      <c r="A53" s="127"/>
      <c r="B53" s="127"/>
      <c r="C53" s="165" t="s">
        <v>131</v>
      </c>
      <c r="D53" s="127"/>
      <c r="E53" s="127" t="s">
        <v>9</v>
      </c>
      <c r="F53" s="159">
        <f>+(F52*0.5)*F51</f>
        <v>0</v>
      </c>
      <c r="G53" s="159">
        <f>+(G52*0.5)*G51</f>
        <v>0</v>
      </c>
      <c r="H53" s="159">
        <f>+(H52*0.5)*H51</f>
        <v>0</v>
      </c>
      <c r="I53" s="159">
        <f>+(I52*0.5)*I51</f>
        <v>0</v>
      </c>
      <c r="J53" s="159">
        <f>+(J52*0.5)*J51</f>
        <v>0</v>
      </c>
      <c r="L53" s="127"/>
    </row>
    <row r="54" spans="1:12" ht="15.75" x14ac:dyDescent="0.25">
      <c r="A54" s="127"/>
      <c r="B54" s="155" t="s">
        <v>150</v>
      </c>
      <c r="C54" s="127"/>
      <c r="D54" s="127" t="s">
        <v>140</v>
      </c>
      <c r="E54" s="127"/>
      <c r="F54" s="128"/>
      <c r="G54" s="128"/>
      <c r="H54" s="128"/>
      <c r="I54" s="128"/>
      <c r="J54" s="128"/>
      <c r="L54" s="128"/>
    </row>
    <row r="55" spans="1:12" ht="15.75" x14ac:dyDescent="0.25">
      <c r="A55" s="127"/>
      <c r="C55" s="126" t="s">
        <v>18</v>
      </c>
      <c r="E55" s="155" t="s">
        <v>142</v>
      </c>
      <c r="F55" s="199">
        <v>0</v>
      </c>
      <c r="G55" s="199">
        <v>0</v>
      </c>
      <c r="H55" s="199">
        <v>0</v>
      </c>
      <c r="I55" s="199">
        <v>0</v>
      </c>
      <c r="J55" s="199">
        <v>0</v>
      </c>
      <c r="L55" s="206"/>
    </row>
    <row r="56" spans="1:12" ht="15.75" x14ac:dyDescent="0.25">
      <c r="A56" s="127"/>
      <c r="B56" s="127"/>
      <c r="C56" s="127"/>
      <c r="D56" s="127"/>
      <c r="E56" s="127" t="s">
        <v>151</v>
      </c>
      <c r="F56" s="143"/>
      <c r="G56" s="143"/>
      <c r="H56" s="143"/>
      <c r="I56" s="143"/>
      <c r="J56" s="143"/>
      <c r="L56" s="206"/>
    </row>
    <row r="57" spans="1:12" ht="15.75" x14ac:dyDescent="0.25">
      <c r="A57" s="127"/>
      <c r="B57" s="127"/>
      <c r="C57" s="127"/>
      <c r="D57" s="127"/>
      <c r="E57" s="127" t="s">
        <v>278</v>
      </c>
      <c r="F57" s="158">
        <f>(+F56*F55)*0.33</f>
        <v>0</v>
      </c>
      <c r="G57" s="158">
        <f>(+G56*G55)*0.33</f>
        <v>0</v>
      </c>
      <c r="H57" s="158">
        <f>(+H56*H55)*0.33</f>
        <v>0</v>
      </c>
      <c r="I57" s="158">
        <f>(+I56*I55)*0.33</f>
        <v>0</v>
      </c>
      <c r="J57" s="158">
        <f>(+J56*J55)*0.33</f>
        <v>0</v>
      </c>
      <c r="L57" s="201"/>
    </row>
    <row r="58" spans="1:12" ht="15.75" x14ac:dyDescent="0.25">
      <c r="A58" s="127"/>
      <c r="B58" s="127"/>
      <c r="C58" s="127"/>
      <c r="D58" s="127"/>
      <c r="E58" s="127" t="s">
        <v>9</v>
      </c>
      <c r="F58" s="159">
        <f>F56*F55+F57</f>
        <v>0</v>
      </c>
      <c r="G58" s="159">
        <f>G56*G55+G57</f>
        <v>0</v>
      </c>
      <c r="H58" s="159">
        <f>H56*H55+H57</f>
        <v>0</v>
      </c>
      <c r="I58" s="159">
        <f>I56*I55+I57</f>
        <v>0</v>
      </c>
      <c r="J58" s="159">
        <f>J56*J55+J57</f>
        <v>0</v>
      </c>
      <c r="L58" s="127"/>
    </row>
    <row r="59" spans="1:12" ht="15.75" x14ac:dyDescent="0.25">
      <c r="A59" s="127"/>
      <c r="B59" s="127"/>
      <c r="C59" s="127"/>
      <c r="D59" s="127"/>
      <c r="E59" s="161" t="s">
        <v>143</v>
      </c>
      <c r="F59" s="162">
        <f>F58</f>
        <v>0</v>
      </c>
      <c r="G59" s="162">
        <f>G58-F58</f>
        <v>0</v>
      </c>
      <c r="H59" s="162">
        <f>H58-G58</f>
        <v>0</v>
      </c>
      <c r="I59" s="162">
        <f>I58-H58</f>
        <v>0</v>
      </c>
      <c r="J59" s="162">
        <f>J58-I58</f>
        <v>0</v>
      </c>
      <c r="L59" s="127"/>
    </row>
    <row r="60" spans="1:12" ht="15.75" x14ac:dyDescent="0.25">
      <c r="A60" s="127"/>
      <c r="B60" s="127"/>
      <c r="C60" s="127"/>
      <c r="D60" s="127"/>
      <c r="E60" s="127"/>
      <c r="F60" s="163"/>
      <c r="G60" s="163"/>
      <c r="H60" s="163"/>
      <c r="I60" s="163"/>
      <c r="J60" s="163"/>
      <c r="L60" s="128"/>
    </row>
    <row r="61" spans="1:12" ht="15.75" x14ac:dyDescent="0.25">
      <c r="A61" s="127"/>
      <c r="B61" s="127"/>
      <c r="C61" s="126" t="s">
        <v>131</v>
      </c>
      <c r="D61" s="127" t="s">
        <v>140</v>
      </c>
      <c r="E61" s="155" t="s">
        <v>142</v>
      </c>
      <c r="F61" s="199"/>
      <c r="G61" s="199"/>
      <c r="H61" s="199"/>
      <c r="I61" s="199"/>
      <c r="J61" s="199"/>
      <c r="L61" s="208"/>
    </row>
    <row r="62" spans="1:12" ht="15.75" x14ac:dyDescent="0.25">
      <c r="A62" s="127"/>
      <c r="B62" s="127"/>
      <c r="C62" s="127"/>
      <c r="D62" s="127"/>
      <c r="E62" s="127" t="s">
        <v>7</v>
      </c>
      <c r="F62" s="143"/>
      <c r="G62" s="143"/>
      <c r="H62" s="143"/>
      <c r="I62" s="143"/>
      <c r="J62" s="143"/>
      <c r="L62" s="202"/>
    </row>
    <row r="63" spans="1:12" ht="15.75" x14ac:dyDescent="0.25">
      <c r="A63" s="127"/>
      <c r="B63" s="127"/>
      <c r="C63" s="127"/>
      <c r="D63" s="127"/>
      <c r="E63" s="127" t="s">
        <v>278</v>
      </c>
      <c r="F63" s="158">
        <f>(+F62*F61)*0.31</f>
        <v>0</v>
      </c>
      <c r="G63" s="158">
        <f>(+G62*G61)*0.31</f>
        <v>0</v>
      </c>
      <c r="H63" s="158">
        <f>(+H62*H61)*0.31</f>
        <v>0</v>
      </c>
      <c r="I63" s="158">
        <f>(+I62*I61)*0.31</f>
        <v>0</v>
      </c>
      <c r="J63" s="158">
        <f>(+J62*J61)*0.31</f>
        <v>0</v>
      </c>
      <c r="L63" s="201"/>
    </row>
    <row r="64" spans="1:12" ht="15.75" x14ac:dyDescent="0.25">
      <c r="A64" s="127"/>
      <c r="B64" s="127"/>
      <c r="C64" s="165" t="s">
        <v>131</v>
      </c>
      <c r="D64" s="127"/>
      <c r="E64" s="127" t="s">
        <v>9</v>
      </c>
      <c r="F64" s="167">
        <f>F62*F61+F63</f>
        <v>0</v>
      </c>
      <c r="G64" s="159">
        <f>G62*G61+G63</f>
        <v>0</v>
      </c>
      <c r="H64" s="159">
        <f>H62*H61+H63</f>
        <v>0</v>
      </c>
      <c r="I64" s="159">
        <f>I62*I61+I63</f>
        <v>0</v>
      </c>
      <c r="J64" s="159">
        <f>J62*J61+J63</f>
        <v>0</v>
      </c>
      <c r="L64" s="127"/>
    </row>
    <row r="65" spans="1:12" ht="15.75" x14ac:dyDescent="0.25">
      <c r="A65" s="127"/>
      <c r="B65" s="155" t="s">
        <v>19</v>
      </c>
      <c r="C65" s="127"/>
      <c r="D65" s="127"/>
      <c r="E65" s="127"/>
      <c r="F65" s="168"/>
      <c r="G65" s="128"/>
      <c r="H65" s="128"/>
      <c r="I65" s="128"/>
      <c r="J65" s="128"/>
      <c r="L65" s="128"/>
    </row>
    <row r="66" spans="1:12" ht="15.75" x14ac:dyDescent="0.25">
      <c r="A66" s="127"/>
      <c r="C66" s="126" t="s">
        <v>18</v>
      </c>
      <c r="D66" s="127" t="s">
        <v>140</v>
      </c>
      <c r="E66" s="155" t="s">
        <v>142</v>
      </c>
      <c r="F66" s="199"/>
      <c r="G66" s="199"/>
      <c r="H66" s="199"/>
      <c r="I66" s="199"/>
      <c r="J66" s="199"/>
      <c r="L66" s="208"/>
    </row>
    <row r="67" spans="1:12" ht="15.75" x14ac:dyDescent="0.25">
      <c r="A67" s="127"/>
      <c r="B67" s="127"/>
      <c r="C67" s="127" t="s">
        <v>152</v>
      </c>
      <c r="D67" s="127"/>
      <c r="E67" s="127" t="s">
        <v>151</v>
      </c>
      <c r="F67" s="143"/>
      <c r="G67" s="143"/>
      <c r="H67" s="143"/>
      <c r="I67" s="143"/>
      <c r="J67" s="143"/>
      <c r="L67" s="202"/>
    </row>
    <row r="68" spans="1:12" ht="15.75" x14ac:dyDescent="0.25">
      <c r="A68" s="127"/>
      <c r="B68" s="127"/>
      <c r="C68" s="126"/>
      <c r="D68" s="127"/>
      <c r="E68" s="127" t="s">
        <v>278</v>
      </c>
      <c r="F68" s="158">
        <f>(+F67*F66)*0.31</f>
        <v>0</v>
      </c>
      <c r="G68" s="158">
        <f>(+G67*G66)*0.31</f>
        <v>0</v>
      </c>
      <c r="H68" s="158">
        <f>(+H67*H66)*0.31</f>
        <v>0</v>
      </c>
      <c r="I68" s="158">
        <f>(+I67*I66)*0.31</f>
        <v>0</v>
      </c>
      <c r="J68" s="158">
        <f>(+J67*J66)*0.31</f>
        <v>0</v>
      </c>
      <c r="L68" s="201"/>
    </row>
    <row r="69" spans="1:12" ht="15.75" x14ac:dyDescent="0.25">
      <c r="A69" s="127"/>
      <c r="B69" s="127"/>
      <c r="C69" s="127"/>
      <c r="D69" s="127"/>
      <c r="E69" s="127" t="s">
        <v>9</v>
      </c>
      <c r="F69" s="167">
        <f>+F67*F66+F68</f>
        <v>0</v>
      </c>
      <c r="G69" s="167">
        <f>+G67*G66+G68</f>
        <v>0</v>
      </c>
      <c r="H69" s="167">
        <f>+H67*H66+H68</f>
        <v>0</v>
      </c>
      <c r="I69" s="159">
        <f>+I67*I66+I68</f>
        <v>0</v>
      </c>
      <c r="J69" s="159">
        <f>+J67*J66+J68</f>
        <v>0</v>
      </c>
      <c r="L69" s="127"/>
    </row>
    <row r="70" spans="1:12" ht="15.75" x14ac:dyDescent="0.25">
      <c r="A70" s="127"/>
      <c r="B70" s="127"/>
      <c r="C70" s="127"/>
      <c r="D70" s="127"/>
      <c r="E70" s="161" t="s">
        <v>143</v>
      </c>
      <c r="F70" s="169">
        <f>F69</f>
        <v>0</v>
      </c>
      <c r="G70" s="162">
        <f>G69-F69</f>
        <v>0</v>
      </c>
      <c r="H70" s="162">
        <f>H69-G69</f>
        <v>0</v>
      </c>
      <c r="I70" s="162">
        <f>I69-H69</f>
        <v>0</v>
      </c>
      <c r="J70" s="162">
        <f>J69-I69</f>
        <v>0</v>
      </c>
      <c r="L70" s="127"/>
    </row>
    <row r="71" spans="1:12" ht="15.75" x14ac:dyDescent="0.25">
      <c r="A71" s="127"/>
      <c r="B71" s="127"/>
      <c r="C71" s="127"/>
      <c r="D71" s="127"/>
      <c r="E71" s="127"/>
      <c r="F71" s="168"/>
      <c r="G71" s="168"/>
      <c r="H71" s="168"/>
      <c r="I71" s="168"/>
      <c r="J71" s="168"/>
      <c r="L71" s="202"/>
    </row>
    <row r="72" spans="1:12" ht="15.75" x14ac:dyDescent="0.25">
      <c r="A72" s="127"/>
      <c r="B72" s="127"/>
      <c r="C72" s="126" t="s">
        <v>131</v>
      </c>
      <c r="D72" s="127" t="s">
        <v>140</v>
      </c>
      <c r="E72" s="155" t="s">
        <v>142</v>
      </c>
      <c r="F72" s="199"/>
      <c r="G72" s="199"/>
      <c r="H72" s="199"/>
      <c r="I72" s="199"/>
      <c r="J72" s="199"/>
      <c r="L72" s="206"/>
    </row>
    <row r="73" spans="1:12" ht="15.75" x14ac:dyDescent="0.25">
      <c r="A73" s="127"/>
      <c r="B73" s="127"/>
      <c r="C73" s="127"/>
      <c r="D73" s="127"/>
      <c r="E73" s="127" t="s">
        <v>7</v>
      </c>
      <c r="F73" s="143"/>
      <c r="G73" s="143"/>
      <c r="H73" s="143"/>
      <c r="I73" s="143"/>
      <c r="J73" s="143"/>
      <c r="L73" s="206"/>
    </row>
    <row r="74" spans="1:12" ht="15.75" x14ac:dyDescent="0.25">
      <c r="A74" s="127"/>
      <c r="B74" s="127"/>
      <c r="C74" s="127"/>
      <c r="D74" s="127"/>
      <c r="E74" s="127" t="s">
        <v>278</v>
      </c>
      <c r="F74" s="158">
        <f>(+F73*F72)*0.31</f>
        <v>0</v>
      </c>
      <c r="G74" s="158">
        <f>(+G73*G72)*0.31</f>
        <v>0</v>
      </c>
      <c r="H74" s="158">
        <f>(+H73*H72)*0.31</f>
        <v>0</v>
      </c>
      <c r="I74" s="158">
        <f>(+I73*I72)*0.31</f>
        <v>0</v>
      </c>
      <c r="J74" s="158">
        <f>(+J73*J72)*0.31</f>
        <v>0</v>
      </c>
      <c r="L74" s="201"/>
    </row>
    <row r="75" spans="1:12" ht="15.75" x14ac:dyDescent="0.25">
      <c r="A75" s="127"/>
      <c r="B75" s="127"/>
      <c r="C75" s="165" t="s">
        <v>131</v>
      </c>
      <c r="D75" s="127"/>
      <c r="E75" s="127" t="s">
        <v>9</v>
      </c>
      <c r="F75" s="167">
        <f>F73*F72+F74</f>
        <v>0</v>
      </c>
      <c r="G75" s="167">
        <f>G73*G72+G74</f>
        <v>0</v>
      </c>
      <c r="H75" s="167">
        <f>H73*H72+H74</f>
        <v>0</v>
      </c>
      <c r="I75" s="167">
        <f>I73*I72+I74</f>
        <v>0</v>
      </c>
      <c r="J75" s="167">
        <f>J73*J72+J74</f>
        <v>0</v>
      </c>
      <c r="L75" s="201"/>
    </row>
    <row r="76" spans="1:12" ht="15.75" x14ac:dyDescent="0.25">
      <c r="A76" s="127"/>
      <c r="B76" s="127"/>
      <c r="C76" s="127"/>
      <c r="D76" s="127"/>
      <c r="E76" s="127"/>
      <c r="F76" s="127"/>
      <c r="G76" s="127"/>
      <c r="H76" s="127"/>
      <c r="I76" s="127"/>
      <c r="J76" s="127"/>
      <c r="L76" s="127"/>
    </row>
    <row r="77" spans="1:12" s="171" customFormat="1" ht="15.75" x14ac:dyDescent="0.25">
      <c r="A77" s="154" t="s">
        <v>153</v>
      </c>
      <c r="B77" s="131"/>
      <c r="C77" s="131"/>
      <c r="D77" s="131"/>
      <c r="E77" s="131"/>
      <c r="F77" s="170">
        <f>+F30+F37+F43+F53+F58+F64+F69+F75+F47</f>
        <v>0</v>
      </c>
      <c r="G77" s="170">
        <f>+G30+G37+G43+G53+G58+G64+G69+G75+G47</f>
        <v>0</v>
      </c>
      <c r="H77" s="170">
        <f>+H30+H37+H43+H53+H58+H64+H69+H75+H47</f>
        <v>0</v>
      </c>
      <c r="I77" s="170">
        <f>+I30+I37+I43+I53+I58+I64+I69+I75+I47</f>
        <v>0</v>
      </c>
      <c r="J77" s="170">
        <f>+J30+J37+J43+J53+J58+J64+J69+J75+J47</f>
        <v>0</v>
      </c>
      <c r="L77" s="155"/>
    </row>
    <row r="78" spans="1:12" ht="15.75" x14ac:dyDescent="0.25">
      <c r="A78" s="172"/>
      <c r="B78" s="127"/>
      <c r="C78" s="127"/>
      <c r="D78" s="127"/>
      <c r="E78" s="127"/>
      <c r="F78" s="145"/>
      <c r="G78" s="145"/>
      <c r="H78" s="145"/>
      <c r="I78" s="145"/>
      <c r="J78" s="145"/>
      <c r="L78" s="128"/>
    </row>
    <row r="79" spans="1:12" ht="15.75" x14ac:dyDescent="0.25">
      <c r="A79" s="127"/>
      <c r="B79" s="172" t="s">
        <v>20</v>
      </c>
      <c r="C79" s="127"/>
      <c r="D79" s="127" t="s">
        <v>140</v>
      </c>
      <c r="E79" s="127"/>
      <c r="F79" s="128"/>
      <c r="G79" s="128"/>
      <c r="H79" s="128"/>
      <c r="I79" s="128"/>
      <c r="J79" s="128"/>
      <c r="L79" s="128"/>
    </row>
    <row r="80" spans="1:12" ht="15.75" x14ac:dyDescent="0.25">
      <c r="A80" s="127"/>
      <c r="C80" s="126" t="s">
        <v>18</v>
      </c>
      <c r="D80" s="127"/>
      <c r="E80" s="127"/>
      <c r="F80" s="143"/>
      <c r="G80" s="143"/>
      <c r="H80" s="143"/>
      <c r="I80" s="143"/>
      <c r="J80" s="143"/>
      <c r="L80" s="206"/>
    </row>
    <row r="81" spans="1:12" ht="15.75" x14ac:dyDescent="0.25">
      <c r="A81" s="127"/>
      <c r="C81" s="172"/>
      <c r="E81" s="161" t="s">
        <v>143</v>
      </c>
      <c r="F81" s="169">
        <f>F80</f>
        <v>0</v>
      </c>
      <c r="G81" s="162">
        <f>G80-F80</f>
        <v>0</v>
      </c>
      <c r="H81" s="162">
        <f>H80-G80</f>
        <v>0</v>
      </c>
      <c r="I81" s="162">
        <f>I80-H80</f>
        <v>0</v>
      </c>
      <c r="J81" s="162">
        <f>J80-I80</f>
        <v>0</v>
      </c>
      <c r="L81" s="127"/>
    </row>
    <row r="82" spans="1:12" ht="15.75" x14ac:dyDescent="0.25">
      <c r="A82" s="127"/>
      <c r="B82" s="127"/>
      <c r="C82" s="127"/>
      <c r="D82" s="127"/>
      <c r="E82" s="127"/>
      <c r="F82" s="128"/>
      <c r="G82" s="128"/>
      <c r="H82" s="128"/>
      <c r="I82" s="128"/>
      <c r="J82" s="128"/>
      <c r="L82" s="128"/>
    </row>
    <row r="83" spans="1:12" ht="15.75" x14ac:dyDescent="0.25">
      <c r="A83" s="154" t="s">
        <v>154</v>
      </c>
      <c r="B83" s="132"/>
      <c r="C83" s="132"/>
      <c r="D83" s="132"/>
      <c r="E83" s="132"/>
      <c r="F83" s="170">
        <f>F80</f>
        <v>0</v>
      </c>
      <c r="G83" s="170">
        <f>G80</f>
        <v>0</v>
      </c>
      <c r="H83" s="170">
        <f>H80</f>
        <v>0</v>
      </c>
      <c r="I83" s="170">
        <f>I80</f>
        <v>0</v>
      </c>
      <c r="J83" s="170">
        <f>J80</f>
        <v>0</v>
      </c>
      <c r="L83" s="155"/>
    </row>
    <row r="84" spans="1:12" ht="15.75" x14ac:dyDescent="0.25">
      <c r="A84" s="172"/>
      <c r="B84" s="127"/>
      <c r="C84" s="127"/>
      <c r="D84" s="127"/>
      <c r="E84" s="127"/>
      <c r="F84" s="163"/>
      <c r="G84" s="163"/>
      <c r="H84" s="163"/>
      <c r="I84" s="163"/>
      <c r="J84" s="163"/>
      <c r="L84" s="128"/>
    </row>
    <row r="85" spans="1:12" ht="15.75" x14ac:dyDescent="0.25">
      <c r="A85" s="172"/>
      <c r="B85" s="172" t="s">
        <v>21</v>
      </c>
      <c r="C85" s="127"/>
      <c r="D85" s="127"/>
      <c r="E85" s="127"/>
      <c r="F85" s="163"/>
      <c r="G85" s="163"/>
      <c r="H85" s="163"/>
      <c r="I85" s="163"/>
      <c r="J85" s="163"/>
      <c r="L85" s="128"/>
    </row>
    <row r="86" spans="1:12" ht="15.75" x14ac:dyDescent="0.25">
      <c r="A86" s="127"/>
      <c r="C86" s="126" t="s">
        <v>18</v>
      </c>
      <c r="D86" s="127" t="s">
        <v>140</v>
      </c>
      <c r="E86" s="127"/>
      <c r="F86" s="128"/>
      <c r="G86" s="128"/>
      <c r="H86" s="128"/>
      <c r="I86" s="128"/>
      <c r="J86" s="128"/>
      <c r="L86" s="128"/>
    </row>
    <row r="87" spans="1:12" ht="15.75" x14ac:dyDescent="0.25">
      <c r="A87" s="127"/>
      <c r="E87" s="127" t="s">
        <v>21</v>
      </c>
      <c r="F87" s="143"/>
      <c r="G87" s="143"/>
      <c r="H87" s="143"/>
      <c r="I87" s="143"/>
      <c r="J87" s="143"/>
      <c r="L87" s="206"/>
    </row>
    <row r="88" spans="1:12" ht="15.75" x14ac:dyDescent="0.25">
      <c r="A88" s="127"/>
      <c r="C88" s="172"/>
      <c r="E88" s="161" t="s">
        <v>143</v>
      </c>
      <c r="F88" s="169">
        <f>F87</f>
        <v>0</v>
      </c>
      <c r="G88" s="162">
        <f>G87-F87</f>
        <v>0</v>
      </c>
      <c r="H88" s="162">
        <f>H87-G87</f>
        <v>0</v>
      </c>
      <c r="I88" s="162">
        <f>I87-H87</f>
        <v>0</v>
      </c>
      <c r="J88" s="162">
        <f>J87-I87</f>
        <v>0</v>
      </c>
      <c r="L88" s="127"/>
    </row>
    <row r="89" spans="1:12" ht="15.75" x14ac:dyDescent="0.25">
      <c r="A89" s="127"/>
      <c r="C89" s="172"/>
      <c r="E89" s="173"/>
      <c r="F89" s="174"/>
      <c r="G89" s="145"/>
      <c r="H89" s="145"/>
      <c r="I89" s="145"/>
      <c r="J89" s="145"/>
      <c r="L89" s="128"/>
    </row>
    <row r="90" spans="1:12" ht="15.75" x14ac:dyDescent="0.25">
      <c r="A90" s="127"/>
      <c r="B90" s="127"/>
      <c r="C90" s="126" t="s">
        <v>131</v>
      </c>
      <c r="D90" s="127" t="s">
        <v>140</v>
      </c>
      <c r="E90" s="127"/>
      <c r="F90" s="141"/>
      <c r="G90" s="141"/>
      <c r="H90" s="141"/>
      <c r="I90" s="141"/>
      <c r="J90" s="141"/>
      <c r="L90" s="202"/>
    </row>
    <row r="91" spans="1:12" ht="15.75" x14ac:dyDescent="0.25">
      <c r="A91" s="172"/>
      <c r="B91" s="127"/>
      <c r="C91" s="165" t="s">
        <v>131</v>
      </c>
      <c r="E91" s="127" t="s">
        <v>21</v>
      </c>
      <c r="F91" s="143"/>
      <c r="G91" s="143"/>
      <c r="H91" s="143"/>
      <c r="I91" s="143"/>
      <c r="J91" s="143"/>
      <c r="L91" s="206"/>
    </row>
    <row r="92" spans="1:12" ht="15.75" x14ac:dyDescent="0.25">
      <c r="A92" s="172"/>
      <c r="B92" s="127"/>
      <c r="C92" s="126"/>
      <c r="D92" s="127"/>
      <c r="E92" s="127"/>
      <c r="F92" s="175"/>
      <c r="G92" s="175"/>
      <c r="H92" s="175"/>
      <c r="I92" s="175"/>
      <c r="J92" s="175"/>
      <c r="L92" s="207"/>
    </row>
    <row r="93" spans="1:12" ht="15.75" x14ac:dyDescent="0.25">
      <c r="A93" s="154" t="s">
        <v>155</v>
      </c>
      <c r="B93" s="132"/>
      <c r="C93" s="132"/>
      <c r="D93" s="132"/>
      <c r="E93" s="132"/>
      <c r="F93" s="170">
        <f>+F87+F91</f>
        <v>0</v>
      </c>
      <c r="G93" s="170">
        <f>+G87+G91</f>
        <v>0</v>
      </c>
      <c r="H93" s="170">
        <f>+H87+H91</f>
        <v>0</v>
      </c>
      <c r="I93" s="170">
        <f>+I87+I91</f>
        <v>0</v>
      </c>
      <c r="J93" s="170">
        <f>+J87+J91</f>
        <v>0</v>
      </c>
      <c r="L93" s="155"/>
    </row>
    <row r="94" spans="1:12" ht="15.75" x14ac:dyDescent="0.25">
      <c r="A94" s="172"/>
      <c r="B94" s="172"/>
      <c r="C94" s="127"/>
      <c r="D94" s="127"/>
      <c r="E94" s="127"/>
      <c r="F94" s="163"/>
      <c r="G94" s="163"/>
      <c r="H94" s="163"/>
      <c r="I94" s="163"/>
      <c r="J94" s="163"/>
      <c r="L94" s="128"/>
    </row>
    <row r="95" spans="1:12" ht="15.75" x14ac:dyDescent="0.25">
      <c r="A95" s="172"/>
      <c r="B95" s="172" t="s">
        <v>22</v>
      </c>
      <c r="C95" s="127"/>
      <c r="D95" s="127"/>
      <c r="E95" s="127"/>
      <c r="F95" s="163"/>
      <c r="G95" s="163"/>
      <c r="H95" s="163"/>
      <c r="I95" s="163"/>
      <c r="J95" s="163"/>
      <c r="L95" s="128"/>
    </row>
    <row r="96" spans="1:12" ht="15.75" x14ac:dyDescent="0.25">
      <c r="A96" s="127"/>
      <c r="C96" s="126" t="s">
        <v>18</v>
      </c>
      <c r="D96" s="127" t="s">
        <v>140</v>
      </c>
      <c r="E96" s="127"/>
      <c r="F96" s="128"/>
      <c r="G96" s="128"/>
      <c r="H96" s="128"/>
      <c r="I96" s="128"/>
      <c r="J96" s="128"/>
      <c r="L96" s="128"/>
    </row>
    <row r="97" spans="1:12" ht="15.75" x14ac:dyDescent="0.25">
      <c r="A97" s="127"/>
      <c r="B97" s="127"/>
      <c r="C97" s="166"/>
      <c r="E97" s="127" t="s">
        <v>22</v>
      </c>
      <c r="F97" s="143"/>
      <c r="G97" s="143"/>
      <c r="H97" s="143"/>
      <c r="I97" s="143"/>
      <c r="J97" s="143"/>
      <c r="L97" s="206"/>
    </row>
    <row r="98" spans="1:12" ht="15.75" x14ac:dyDescent="0.25">
      <c r="A98" s="127"/>
      <c r="B98" s="127"/>
      <c r="C98" s="127"/>
      <c r="D98" s="127"/>
      <c r="E98" s="161" t="s">
        <v>143</v>
      </c>
      <c r="F98" s="169">
        <f>F97</f>
        <v>0</v>
      </c>
      <c r="G98" s="162">
        <f>G97-F97</f>
        <v>0</v>
      </c>
      <c r="H98" s="162">
        <f>H97-G97</f>
        <v>0</v>
      </c>
      <c r="I98" s="162">
        <f>I97-H97</f>
        <v>0</v>
      </c>
      <c r="J98" s="162">
        <f>J97-I97</f>
        <v>0</v>
      </c>
      <c r="L98" s="127"/>
    </row>
    <row r="99" spans="1:12" ht="15.75" x14ac:dyDescent="0.25">
      <c r="A99" s="127"/>
      <c r="B99" s="127"/>
      <c r="C99" s="127"/>
      <c r="D99" s="127" t="s">
        <v>140</v>
      </c>
      <c r="E99" s="127"/>
      <c r="F99" s="141"/>
      <c r="G99" s="141"/>
      <c r="H99" s="141"/>
      <c r="I99" s="141"/>
      <c r="J99" s="141"/>
      <c r="L99" s="202"/>
    </row>
    <row r="100" spans="1:12" ht="15.75" x14ac:dyDescent="0.25">
      <c r="A100" s="127"/>
      <c r="B100" s="127"/>
      <c r="C100" s="126" t="s">
        <v>131</v>
      </c>
      <c r="D100" s="127"/>
      <c r="E100" s="127" t="s">
        <v>22</v>
      </c>
      <c r="F100" s="143"/>
      <c r="G100" s="143"/>
      <c r="H100" s="143"/>
      <c r="I100" s="143"/>
      <c r="J100" s="143"/>
      <c r="L100" s="206"/>
    </row>
    <row r="101" spans="1:12" ht="15.75" x14ac:dyDescent="0.25">
      <c r="A101" s="127"/>
      <c r="B101" s="127"/>
      <c r="C101" s="126"/>
      <c r="D101" s="127"/>
      <c r="E101" s="127"/>
      <c r="F101" s="175"/>
      <c r="G101" s="175"/>
      <c r="H101" s="175"/>
      <c r="I101" s="175"/>
      <c r="J101" s="175"/>
      <c r="L101" s="207"/>
    </row>
    <row r="102" spans="1:12" ht="15.75" x14ac:dyDescent="0.25">
      <c r="A102" s="154" t="s">
        <v>156</v>
      </c>
      <c r="B102" s="132"/>
      <c r="C102" s="132"/>
      <c r="D102" s="132"/>
      <c r="E102" s="132"/>
      <c r="F102" s="170">
        <f>F97+F100</f>
        <v>0</v>
      </c>
      <c r="G102" s="170">
        <f>G97+G100</f>
        <v>0</v>
      </c>
      <c r="H102" s="170">
        <f>H97+H100</f>
        <v>0</v>
      </c>
      <c r="I102" s="170">
        <f>I97+I100</f>
        <v>0</v>
      </c>
      <c r="J102" s="170">
        <f>J97+J100</f>
        <v>0</v>
      </c>
      <c r="L102" s="155"/>
    </row>
    <row r="103" spans="1:12" ht="15.75" x14ac:dyDescent="0.25">
      <c r="A103" s="127"/>
      <c r="B103" s="172"/>
      <c r="C103" s="127"/>
      <c r="D103" s="127"/>
      <c r="E103" s="127"/>
      <c r="F103" s="128"/>
      <c r="G103" s="128"/>
      <c r="H103" s="128"/>
      <c r="I103" s="128"/>
      <c r="J103" s="128"/>
      <c r="L103" s="128"/>
    </row>
    <row r="104" spans="1:12" ht="15.75" x14ac:dyDescent="0.25">
      <c r="A104" s="127"/>
      <c r="B104" s="172" t="s">
        <v>157</v>
      </c>
      <c r="C104" s="127"/>
      <c r="D104" s="127"/>
      <c r="E104" s="127"/>
      <c r="F104" s="128"/>
      <c r="G104" s="128"/>
      <c r="H104" s="128"/>
      <c r="I104" s="128"/>
      <c r="J104" s="128"/>
      <c r="L104" s="128"/>
    </row>
    <row r="105" spans="1:12" ht="15.75" x14ac:dyDescent="0.25">
      <c r="A105" s="127"/>
      <c r="C105" s="126" t="s">
        <v>18</v>
      </c>
      <c r="D105" s="127" t="s">
        <v>140</v>
      </c>
      <c r="E105" s="127"/>
      <c r="F105" s="128"/>
      <c r="G105" s="128"/>
      <c r="H105" s="128"/>
      <c r="I105" s="128"/>
      <c r="J105" s="128"/>
      <c r="L105" s="128"/>
    </row>
    <row r="106" spans="1:12" ht="15.75" x14ac:dyDescent="0.25">
      <c r="A106" s="127"/>
      <c r="B106" s="127"/>
      <c r="C106" s="166"/>
      <c r="E106" s="127" t="s">
        <v>158</v>
      </c>
      <c r="F106" s="143"/>
      <c r="G106" s="143"/>
      <c r="H106" s="143"/>
      <c r="I106" s="143"/>
      <c r="J106" s="143"/>
      <c r="L106" s="206"/>
    </row>
    <row r="107" spans="1:12" ht="15.75" x14ac:dyDescent="0.25">
      <c r="A107" s="127"/>
      <c r="B107" s="127"/>
      <c r="C107" s="166"/>
      <c r="D107" s="172"/>
      <c r="E107" s="127" t="s">
        <v>10</v>
      </c>
      <c r="F107" s="143">
        <v>0</v>
      </c>
      <c r="G107" s="143">
        <v>0</v>
      </c>
      <c r="H107" s="143">
        <v>0</v>
      </c>
      <c r="I107" s="143">
        <v>0</v>
      </c>
      <c r="J107" s="143">
        <v>0</v>
      </c>
      <c r="L107" s="206"/>
    </row>
    <row r="108" spans="1:12" ht="15.75" x14ac:dyDescent="0.25">
      <c r="A108" s="127"/>
      <c r="B108" s="127"/>
      <c r="C108" s="127"/>
      <c r="D108" s="127"/>
      <c r="E108" s="155" t="s">
        <v>159</v>
      </c>
      <c r="F108" s="176">
        <f>SUM(F106:F107)</f>
        <v>0</v>
      </c>
      <c r="G108" s="176">
        <f>SUM(G106:G107)</f>
        <v>0</v>
      </c>
      <c r="H108" s="176">
        <f>SUM(H106:H107)</f>
        <v>0</v>
      </c>
      <c r="I108" s="176">
        <f>SUM(I106:I107)</f>
        <v>0</v>
      </c>
      <c r="J108" s="176">
        <f>SUM(J106:J107)</f>
        <v>0</v>
      </c>
      <c r="L108" s="201"/>
    </row>
    <row r="109" spans="1:12" ht="15.75" x14ac:dyDescent="0.25">
      <c r="A109" s="127"/>
      <c r="B109" s="127"/>
      <c r="C109" s="127"/>
      <c r="D109" s="127"/>
      <c r="E109" s="161" t="s">
        <v>143</v>
      </c>
      <c r="F109" s="169">
        <f>+F108</f>
        <v>0</v>
      </c>
      <c r="G109" s="162">
        <f>G108-F108</f>
        <v>0</v>
      </c>
      <c r="H109" s="162">
        <f>H108-G108</f>
        <v>0</v>
      </c>
      <c r="I109" s="162">
        <f>I108-H108</f>
        <v>0</v>
      </c>
      <c r="J109" s="162">
        <f>J108-I108</f>
        <v>0</v>
      </c>
      <c r="L109" s="127"/>
    </row>
    <row r="110" spans="1:12" ht="15.75" x14ac:dyDescent="0.25">
      <c r="A110" s="127"/>
      <c r="B110" s="127"/>
      <c r="C110" s="127"/>
      <c r="D110" s="127" t="s">
        <v>140</v>
      </c>
      <c r="E110" s="127"/>
      <c r="F110" s="141"/>
      <c r="G110" s="141"/>
      <c r="H110" s="141"/>
      <c r="I110" s="141"/>
      <c r="J110" s="141"/>
      <c r="L110" s="202"/>
    </row>
    <row r="111" spans="1:12" ht="15.75" x14ac:dyDescent="0.25">
      <c r="A111" s="127"/>
      <c r="B111" s="127"/>
      <c r="C111" s="126" t="s">
        <v>131</v>
      </c>
      <c r="D111" s="127"/>
      <c r="E111" s="127" t="s">
        <v>158</v>
      </c>
      <c r="F111" s="143"/>
      <c r="G111" s="143"/>
      <c r="H111" s="143"/>
      <c r="I111" s="143"/>
      <c r="J111" s="143"/>
      <c r="L111" s="206"/>
    </row>
    <row r="112" spans="1:12" ht="15.75" x14ac:dyDescent="0.25">
      <c r="A112" s="127"/>
      <c r="B112" s="127"/>
      <c r="C112" s="126" t="s">
        <v>131</v>
      </c>
      <c r="D112" s="127"/>
      <c r="E112" s="127" t="s">
        <v>10</v>
      </c>
      <c r="F112" s="143"/>
      <c r="G112" s="143"/>
      <c r="H112" s="143"/>
      <c r="I112" s="143"/>
      <c r="J112" s="143"/>
      <c r="L112" s="206"/>
    </row>
    <row r="113" spans="1:12" ht="15.75" x14ac:dyDescent="0.25">
      <c r="A113" s="127"/>
      <c r="B113" s="127"/>
      <c r="C113" s="127"/>
      <c r="D113" s="127"/>
      <c r="E113" s="155" t="s">
        <v>159</v>
      </c>
      <c r="F113" s="176">
        <f>SUM(F111:F112)</f>
        <v>0</v>
      </c>
      <c r="G113" s="176">
        <f>SUM(G111:G112)</f>
        <v>0</v>
      </c>
      <c r="H113" s="176">
        <f>SUM(H111:H112)</f>
        <v>0</v>
      </c>
      <c r="I113" s="176">
        <f>SUM(I111:I112)</f>
        <v>0</v>
      </c>
      <c r="J113" s="176">
        <f>SUM(J111:J112)</f>
        <v>0</v>
      </c>
      <c r="L113" s="201"/>
    </row>
    <row r="114" spans="1:12" ht="15.75" x14ac:dyDescent="0.25">
      <c r="A114" s="127"/>
      <c r="B114" s="127"/>
      <c r="C114" s="126"/>
      <c r="D114" s="127"/>
      <c r="E114" s="127"/>
      <c r="F114" s="175"/>
      <c r="G114" s="175"/>
      <c r="H114" s="175"/>
      <c r="I114" s="175"/>
      <c r="J114" s="175"/>
      <c r="L114" s="207"/>
    </row>
    <row r="115" spans="1:12" ht="15.75" x14ac:dyDescent="0.25">
      <c r="A115" s="154" t="s">
        <v>160</v>
      </c>
      <c r="B115" s="132"/>
      <c r="C115" s="132"/>
      <c r="D115" s="132"/>
      <c r="E115" s="132"/>
      <c r="F115" s="170">
        <f>+F108+F111+F112</f>
        <v>0</v>
      </c>
      <c r="G115" s="170">
        <f>+G108+G111+G112</f>
        <v>0</v>
      </c>
      <c r="H115" s="170">
        <f>+H108+H111+H112</f>
        <v>0</v>
      </c>
      <c r="I115" s="170">
        <f>+I108+I111+I112</f>
        <v>0</v>
      </c>
      <c r="J115" s="170">
        <f>+J108+J111+J112</f>
        <v>0</v>
      </c>
      <c r="L115" s="155"/>
    </row>
    <row r="116" spans="1:12" ht="15.75" x14ac:dyDescent="0.25">
      <c r="A116" s="172"/>
      <c r="B116" s="127"/>
      <c r="C116" s="127"/>
      <c r="D116" s="127"/>
      <c r="E116" s="127"/>
      <c r="F116" s="128"/>
      <c r="G116" s="128"/>
      <c r="H116" s="128"/>
      <c r="I116" s="128"/>
      <c r="J116" s="128"/>
      <c r="L116" s="128"/>
    </row>
    <row r="117" spans="1:12" ht="15.75" x14ac:dyDescent="0.25">
      <c r="A117" s="172"/>
      <c r="B117" s="172" t="s">
        <v>161</v>
      </c>
      <c r="C117" s="127"/>
      <c r="D117" s="127"/>
      <c r="E117" s="127"/>
      <c r="F117" s="128"/>
      <c r="G117" s="128"/>
      <c r="H117" s="128"/>
      <c r="I117" s="128"/>
      <c r="J117" s="128"/>
      <c r="L117" s="128"/>
    </row>
    <row r="118" spans="1:12" ht="15.75" x14ac:dyDescent="0.25">
      <c r="A118" s="172"/>
      <c r="B118" s="127"/>
      <c r="C118" s="127"/>
      <c r="D118" s="127"/>
      <c r="E118" s="127"/>
      <c r="F118" s="128"/>
      <c r="G118" s="128"/>
      <c r="H118" s="128"/>
      <c r="I118" s="128"/>
      <c r="J118" s="128"/>
      <c r="L118" s="128"/>
    </row>
    <row r="119" spans="1:12" ht="15.75" x14ac:dyDescent="0.25">
      <c r="A119" s="127"/>
      <c r="B119" s="127"/>
      <c r="C119" s="127"/>
      <c r="D119" s="127" t="s">
        <v>140</v>
      </c>
      <c r="E119" s="127"/>
      <c r="F119" s="128"/>
      <c r="G119" s="128"/>
      <c r="H119" s="128"/>
      <c r="I119" s="128"/>
      <c r="J119" s="128"/>
      <c r="L119" s="128"/>
    </row>
    <row r="120" spans="1:12" ht="15.75" x14ac:dyDescent="0.25">
      <c r="A120" s="127"/>
      <c r="B120" s="127"/>
      <c r="C120" s="155" t="s">
        <v>18</v>
      </c>
      <c r="D120" s="127"/>
      <c r="E120" s="127"/>
      <c r="F120" s="143"/>
      <c r="G120" s="143"/>
      <c r="H120" s="143"/>
      <c r="I120" s="143"/>
      <c r="J120" s="143"/>
      <c r="K120" s="178"/>
      <c r="L120" s="202"/>
    </row>
    <row r="121" spans="1:12" ht="15.75" x14ac:dyDescent="0.25">
      <c r="A121" s="127"/>
      <c r="B121" s="127"/>
      <c r="C121" s="126"/>
      <c r="D121" s="127"/>
      <c r="E121" s="161" t="s">
        <v>143</v>
      </c>
      <c r="F121" s="169">
        <f>+F120</f>
        <v>0</v>
      </c>
      <c r="G121" s="162">
        <f>G120-F120</f>
        <v>0</v>
      </c>
      <c r="H121" s="162">
        <f>H120-G120</f>
        <v>0</v>
      </c>
      <c r="I121" s="162">
        <f>I120-H120</f>
        <v>0</v>
      </c>
      <c r="J121" s="162">
        <f>J120-I120</f>
        <v>0</v>
      </c>
      <c r="K121" s="178"/>
      <c r="L121" s="127"/>
    </row>
    <row r="122" spans="1:12" ht="15.75" x14ac:dyDescent="0.25">
      <c r="A122" s="127"/>
      <c r="B122" s="127"/>
      <c r="C122" s="126"/>
      <c r="D122" s="127"/>
      <c r="E122" s="127"/>
      <c r="F122" s="175"/>
      <c r="G122" s="175"/>
      <c r="H122" s="175"/>
      <c r="I122" s="175"/>
      <c r="J122" s="175"/>
      <c r="L122" s="207"/>
    </row>
    <row r="123" spans="1:12" ht="15.75" x14ac:dyDescent="0.25">
      <c r="A123" s="154" t="s">
        <v>162</v>
      </c>
      <c r="B123" s="132"/>
      <c r="C123" s="132"/>
      <c r="D123" s="132"/>
      <c r="E123" s="132"/>
      <c r="F123" s="177">
        <f>SUM(F117:F120)</f>
        <v>0</v>
      </c>
      <c r="G123" s="177">
        <f>SUM(G117:G120)</f>
        <v>0</v>
      </c>
      <c r="H123" s="177">
        <f>SUM(H117:H120)</f>
        <v>0</v>
      </c>
      <c r="I123" s="177">
        <f>SUM(I117:I120)</f>
        <v>0</v>
      </c>
      <c r="J123" s="177">
        <f>SUM(J117:J120)</f>
        <v>0</v>
      </c>
      <c r="L123" s="127"/>
    </row>
    <row r="124" spans="1:12" ht="15.75" x14ac:dyDescent="0.25">
      <c r="A124" s="127"/>
      <c r="B124" s="127"/>
      <c r="C124" s="127"/>
      <c r="D124" s="127"/>
      <c r="E124" s="127"/>
      <c r="F124" s="127"/>
      <c r="G124" s="127"/>
      <c r="H124" s="127"/>
      <c r="I124" s="127"/>
      <c r="J124" s="127"/>
      <c r="L124" s="127"/>
    </row>
    <row r="125" spans="1:12" ht="15.75" x14ac:dyDescent="0.25">
      <c r="A125" s="154" t="s">
        <v>307</v>
      </c>
      <c r="B125" s="132"/>
      <c r="C125" s="132"/>
      <c r="D125" s="132"/>
      <c r="E125" s="132"/>
      <c r="F125" s="162">
        <f>'P&amp;L Initiative'!B20</f>
        <v>0</v>
      </c>
      <c r="G125" s="162">
        <f>'P&amp;L Initiative'!C20</f>
        <v>0</v>
      </c>
      <c r="H125" s="162">
        <f>'P&amp;L Initiative'!D20</f>
        <v>0</v>
      </c>
      <c r="I125" s="162">
        <f>'P&amp;L Initiative'!E20</f>
        <v>0</v>
      </c>
      <c r="J125" s="162">
        <f>'P&amp;L Initiative'!F20</f>
        <v>0</v>
      </c>
      <c r="L125" s="127"/>
    </row>
    <row r="126" spans="1:12" ht="15.75" x14ac:dyDescent="0.25">
      <c r="A126" s="127"/>
      <c r="B126" s="127"/>
      <c r="C126" s="127"/>
      <c r="D126" s="127"/>
      <c r="E126" s="127"/>
      <c r="F126" s="127"/>
      <c r="G126" s="127"/>
      <c r="H126" s="127"/>
      <c r="I126" s="127"/>
      <c r="J126" s="127"/>
      <c r="L126" s="127"/>
    </row>
    <row r="127" spans="1:12" ht="16.5" thickBot="1" x14ac:dyDescent="0.3">
      <c r="A127" s="179" t="s">
        <v>163</v>
      </c>
      <c r="B127" s="180"/>
      <c r="C127" s="180"/>
      <c r="D127" s="180"/>
      <c r="E127" s="180"/>
      <c r="F127" s="181">
        <f>+F77+F83+F93+F115+F123+F125+F102</f>
        <v>0</v>
      </c>
      <c r="G127" s="181">
        <f>+G77+G83+G93+G115+G123+G125+G102</f>
        <v>0</v>
      </c>
      <c r="H127" s="181">
        <f>+H77+H83+H93+H115+H123+H125+H102</f>
        <v>0</v>
      </c>
      <c r="I127" s="181">
        <f>+I77+I83+I93+I115+I123+I125+I102</f>
        <v>0</v>
      </c>
      <c r="J127" s="181">
        <f>+J77+J83+J93+J115+J123+J125+J102</f>
        <v>0</v>
      </c>
      <c r="L127" s="155"/>
    </row>
    <row r="128" spans="1:12" ht="15.75" x14ac:dyDescent="0.25">
      <c r="A128" s="172"/>
      <c r="B128" s="127"/>
      <c r="C128" s="127"/>
      <c r="D128" s="127"/>
      <c r="E128" s="127"/>
      <c r="F128" s="182"/>
      <c r="G128" s="182"/>
      <c r="H128" s="182"/>
      <c r="I128" s="182"/>
      <c r="J128" s="182"/>
      <c r="L128" s="127"/>
    </row>
    <row r="129" spans="1:12" ht="19.5" thickBot="1" x14ac:dyDescent="0.35">
      <c r="A129" s="183" t="s">
        <v>164</v>
      </c>
      <c r="B129" s="184"/>
      <c r="C129" s="184"/>
      <c r="D129" s="184"/>
      <c r="E129" s="184"/>
      <c r="F129" s="185">
        <f>F20-F127</f>
        <v>0</v>
      </c>
      <c r="G129" s="185">
        <f>G20-G127</f>
        <v>0</v>
      </c>
      <c r="H129" s="185">
        <f>H20-H127</f>
        <v>0</v>
      </c>
      <c r="I129" s="185">
        <f>I20-I127</f>
        <v>0</v>
      </c>
      <c r="J129" s="185">
        <f>J20-J127</f>
        <v>0</v>
      </c>
      <c r="L129" s="209"/>
    </row>
    <row r="130" spans="1:12" ht="16.5" hidden="1" thickTop="1" x14ac:dyDescent="0.25">
      <c r="A130" s="172"/>
      <c r="B130" s="127"/>
      <c r="C130" s="127"/>
      <c r="D130" s="127"/>
      <c r="E130" s="127"/>
      <c r="F130" s="163">
        <f>F120+F27+F29+F34+F36</f>
        <v>0</v>
      </c>
      <c r="G130" s="163">
        <f>G120+G27+G29+G34+G36</f>
        <v>0</v>
      </c>
      <c r="H130" s="163">
        <f>H120+H27+H29+H34+H36</f>
        <v>0</v>
      </c>
      <c r="I130" s="163">
        <f>I120+I27+I29+I34+I36</f>
        <v>0</v>
      </c>
      <c r="J130" s="163">
        <f>J120+J27+J29+J34+J36</f>
        <v>0</v>
      </c>
      <c r="L130" s="128"/>
    </row>
    <row r="131" spans="1:12" ht="16.5" thickTop="1" x14ac:dyDescent="0.25">
      <c r="A131" s="172"/>
      <c r="B131" s="127"/>
      <c r="C131" s="127"/>
      <c r="D131" s="127"/>
      <c r="E131" s="127"/>
      <c r="F131" s="163"/>
      <c r="G131" s="163"/>
      <c r="H131" s="163"/>
      <c r="I131" s="163"/>
      <c r="J131" s="163"/>
      <c r="L131" s="128"/>
    </row>
    <row r="132" spans="1:12" ht="15.75" x14ac:dyDescent="0.25">
      <c r="A132" s="172"/>
      <c r="B132" s="127"/>
      <c r="C132" s="127"/>
      <c r="D132" s="127"/>
      <c r="E132" s="127"/>
      <c r="F132" s="163"/>
      <c r="G132" s="163"/>
      <c r="H132" s="163"/>
      <c r="I132" s="163"/>
      <c r="J132" s="163"/>
      <c r="L132" s="128"/>
    </row>
    <row r="133" spans="1:12" ht="15.75" x14ac:dyDescent="0.25">
      <c r="A133" s="172"/>
      <c r="B133" s="127"/>
      <c r="C133" s="127"/>
      <c r="D133" s="127"/>
      <c r="E133" s="127"/>
      <c r="F133" s="163"/>
      <c r="G133" s="163"/>
      <c r="H133" s="163"/>
      <c r="I133" s="163"/>
      <c r="J133" s="163"/>
      <c r="L133" s="128"/>
    </row>
  </sheetData>
  <conditionalFormatting sqref="A21:XFD21">
    <cfRule type="cellIs" dxfId="1" priority="1" operator="notEqual">
      <formula>0</formula>
    </cfRule>
  </conditionalFormatting>
  <dataValidations count="4">
    <dataValidation allowBlank="1" showInputMessage="1" showErrorMessage="1" promptTitle="Number" prompt="For each year please indicate total of personnel requested, this is not incremental.  For example 1 faculty needed in year one, 2 total faculty on board in year two" sqref="E26 E33 E45 E51 E55 E61 E66 E72" xr:uid="{00000000-0002-0000-0200-000000000000}"/>
    <dataValidation allowBlank="1" showInputMessage="1" showErrorMessage="1" promptTitle="Travel" prompt="Costs reported in each year should be incremental.  i.e:  $15,000 of funds requested for year one; $20,000 total funds needed in year two (includes the prior year $15,000, cost increase in budget would be $5,000 for year two)_x000a_" sqref="E120" xr:uid="{00000000-0002-0000-0200-000001000000}"/>
    <dataValidation allowBlank="1" showInputMessage="1" showErrorMessage="1" promptTitle="Supplies/Materials" prompt="Costs reported in each year should be incremental.  i.e:  $15,000 of funds requested for year one; $20,000 total funds needed in year two (includes the prior year $15,000, cost increase in budget would be $5,000 for year two)_x000a_" sqref="E87" xr:uid="{00000000-0002-0000-0200-000002000000}"/>
    <dataValidation allowBlank="1" showInputMessage="1" showErrorMessage="1" prompt="This should be the amount required each year (incremental)" sqref="F87:J87 F80" xr:uid="{00000000-0002-0000-0200-000003000000}"/>
  </dataValidations>
  <pageMargins left="0.25" right="0.25" top="0.75" bottom="0.75" header="0.3" footer="0.3"/>
  <pageSetup scale="3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2" tint="-0.249977111117893"/>
    <pageSetUpPr fitToPage="1"/>
  </sheetPr>
  <dimension ref="A1:O203"/>
  <sheetViews>
    <sheetView tabSelected="1" zoomScaleNormal="100" workbookViewId="0">
      <selection activeCell="D19" sqref="D19"/>
    </sheetView>
  </sheetViews>
  <sheetFormatPr defaultColWidth="9.28515625" defaultRowHeight="15" x14ac:dyDescent="0.25"/>
  <cols>
    <col min="1" max="1" width="2.28515625" style="88" customWidth="1"/>
    <col min="2" max="2" width="38.85546875" style="88" bestFit="1" customWidth="1"/>
    <col min="3" max="3" width="2" style="88" customWidth="1"/>
    <col min="4" max="4" width="15.7109375" style="88" bestFit="1" customWidth="1"/>
    <col min="5" max="5" width="2" style="88" customWidth="1"/>
    <col min="6" max="10" width="17.7109375" style="88" bestFit="1" customWidth="1"/>
    <col min="11" max="11" width="12.7109375" style="88" hidden="1" customWidth="1"/>
    <col min="12" max="12" width="4.7109375" style="88" customWidth="1"/>
    <col min="13" max="16384" width="9.28515625" style="88"/>
  </cols>
  <sheetData>
    <row r="1" spans="1:11" x14ac:dyDescent="0.25">
      <c r="A1" s="87" t="s">
        <v>58</v>
      </c>
      <c r="K1" s="118"/>
    </row>
    <row r="2" spans="1:11" x14ac:dyDescent="0.25">
      <c r="A2" s="87"/>
    </row>
    <row r="3" spans="1:11" x14ac:dyDescent="0.25">
      <c r="A3" s="89" t="s">
        <v>60</v>
      </c>
      <c r="B3" s="90"/>
    </row>
    <row r="4" spans="1:11" x14ac:dyDescent="0.25">
      <c r="A4" s="87"/>
      <c r="B4" s="87" t="s">
        <v>165</v>
      </c>
      <c r="D4" s="362"/>
      <c r="E4" s="362"/>
      <c r="F4" s="362"/>
      <c r="G4" s="362"/>
    </row>
    <row r="5" spans="1:11" x14ac:dyDescent="0.25">
      <c r="A5" s="87"/>
      <c r="B5" s="87" t="s">
        <v>166</v>
      </c>
      <c r="D5" s="187" t="s">
        <v>167</v>
      </c>
    </row>
    <row r="6" spans="1:11" x14ac:dyDescent="0.25">
      <c r="A6" s="87"/>
      <c r="B6" s="87" t="s">
        <v>168</v>
      </c>
      <c r="D6" s="244">
        <v>0.15</v>
      </c>
    </row>
    <row r="7" spans="1:11" x14ac:dyDescent="0.25">
      <c r="A7" s="87"/>
      <c r="B7" s="87" t="s">
        <v>169</v>
      </c>
      <c r="D7" s="244">
        <f>IF(D5="Doct",0.27,IF(D5="Special Prof",0.19,IF(D5="Mast",0.24,IF(D5="UGLL",0.075,IF(D5="UGUL",0.075,0)))))</f>
        <v>7.4999999999999997E-2</v>
      </c>
    </row>
    <row r="8" spans="1:11" x14ac:dyDescent="0.25">
      <c r="A8" s="87"/>
      <c r="B8" s="87" t="s">
        <v>170</v>
      </c>
      <c r="D8" s="112"/>
      <c r="F8" s="242"/>
    </row>
    <row r="9" spans="1:11" x14ac:dyDescent="0.25">
      <c r="D9" s="91" t="s">
        <v>62</v>
      </c>
      <c r="E9" s="91"/>
      <c r="F9" s="360" t="s">
        <v>171</v>
      </c>
      <c r="G9" s="360"/>
      <c r="H9" s="360"/>
      <c r="I9" s="360"/>
      <c r="J9" s="360"/>
      <c r="K9" s="360"/>
    </row>
    <row r="10" spans="1:11" x14ac:dyDescent="0.25">
      <c r="D10" s="92" t="s">
        <v>63</v>
      </c>
      <c r="E10" s="91"/>
      <c r="F10" s="92">
        <v>1</v>
      </c>
      <c r="G10" s="92">
        <v>2</v>
      </c>
      <c r="H10" s="92">
        <v>3</v>
      </c>
      <c r="I10" s="92">
        <v>4</v>
      </c>
      <c r="J10" s="92">
        <v>5</v>
      </c>
      <c r="K10" s="92">
        <v>6</v>
      </c>
    </row>
    <row r="11" spans="1:11" hidden="1" x14ac:dyDescent="0.25">
      <c r="D11" s="91"/>
      <c r="E11" s="91"/>
      <c r="F11" s="92"/>
      <c r="G11" s="92">
        <v>1</v>
      </c>
      <c r="H11" s="92">
        <v>2</v>
      </c>
      <c r="I11" s="92">
        <v>3</v>
      </c>
      <c r="J11" s="92">
        <v>4</v>
      </c>
      <c r="K11" s="92">
        <v>5</v>
      </c>
    </row>
    <row r="12" spans="1:11" hidden="1" x14ac:dyDescent="0.25">
      <c r="D12" s="91"/>
      <c r="E12" s="91"/>
      <c r="F12" s="92"/>
      <c r="G12" s="92"/>
      <c r="H12" s="92">
        <v>1</v>
      </c>
      <c r="I12" s="92">
        <v>2</v>
      </c>
      <c r="J12" s="92">
        <v>3</v>
      </c>
      <c r="K12" s="92">
        <v>4</v>
      </c>
    </row>
    <row r="13" spans="1:11" hidden="1" x14ac:dyDescent="0.25">
      <c r="D13" s="91"/>
      <c r="E13" s="91"/>
      <c r="F13" s="92"/>
      <c r="G13" s="92"/>
      <c r="H13" s="92"/>
      <c r="I13" s="92">
        <v>1</v>
      </c>
      <c r="J13" s="92">
        <v>2</v>
      </c>
      <c r="K13" s="92">
        <v>3</v>
      </c>
    </row>
    <row r="14" spans="1:11" hidden="1" x14ac:dyDescent="0.25">
      <c r="D14" s="91"/>
      <c r="E14" s="91"/>
      <c r="F14" s="92"/>
      <c r="G14" s="92"/>
      <c r="H14" s="92"/>
      <c r="I14" s="92"/>
      <c r="J14" s="92">
        <v>1</v>
      </c>
      <c r="K14" s="92">
        <v>2</v>
      </c>
    </row>
    <row r="15" spans="1:11" hidden="1" x14ac:dyDescent="0.25">
      <c r="D15" s="91"/>
      <c r="E15" s="91"/>
      <c r="I15" s="91"/>
      <c r="J15" s="91"/>
      <c r="K15" s="91">
        <v>1</v>
      </c>
    </row>
    <row r="16" spans="1:11" x14ac:dyDescent="0.25">
      <c r="D16" s="91"/>
      <c r="E16" s="91"/>
      <c r="F16" s="91" t="s">
        <v>249</v>
      </c>
      <c r="G16" s="91"/>
      <c r="H16" s="91" t="s">
        <v>249</v>
      </c>
      <c r="I16" s="91"/>
      <c r="J16" s="91"/>
      <c r="K16" s="91"/>
    </row>
    <row r="17" spans="1:15" x14ac:dyDescent="0.25">
      <c r="D17" s="91"/>
      <c r="E17" s="91"/>
      <c r="F17" s="91" t="s">
        <v>250</v>
      </c>
      <c r="G17" s="91" t="s">
        <v>251</v>
      </c>
      <c r="H17" s="91" t="s">
        <v>252</v>
      </c>
      <c r="I17" s="91" t="s">
        <v>253</v>
      </c>
      <c r="J17" s="91" t="s">
        <v>253</v>
      </c>
      <c r="K17" s="91"/>
    </row>
    <row r="18" spans="1:15" x14ac:dyDescent="0.25">
      <c r="D18" s="91"/>
      <c r="E18" s="91"/>
      <c r="F18" s="91"/>
      <c r="G18" s="91"/>
      <c r="H18" s="91"/>
      <c r="I18" s="91"/>
      <c r="J18" s="91"/>
      <c r="K18" s="91"/>
    </row>
    <row r="19" spans="1:15" x14ac:dyDescent="0.25">
      <c r="A19" s="87" t="s">
        <v>65</v>
      </c>
      <c r="D19" s="93"/>
      <c r="E19" s="94"/>
      <c r="F19" s="91"/>
    </row>
    <row r="20" spans="1:15" x14ac:dyDescent="0.25">
      <c r="B20" s="88" t="s">
        <v>66</v>
      </c>
      <c r="D20" s="95"/>
      <c r="F20" s="243">
        <f>D20</f>
        <v>0</v>
      </c>
      <c r="G20" s="79">
        <f>IF(G10&gt;$D$8,0,ROUND(F20*(1-$D$6),0))</f>
        <v>0</v>
      </c>
      <c r="H20" s="79">
        <f>IF(H10&gt;$D$8,0,ROUND(G20*(1-$D$7),0))</f>
        <v>0</v>
      </c>
      <c r="I20" s="79">
        <f>IF(I10&gt;$D$8,0,ROUND(H20*1,0))</f>
        <v>0</v>
      </c>
      <c r="J20" s="79">
        <f>IF(J10&gt;$D$8,0,ROUND(I20*1,0))</f>
        <v>0</v>
      </c>
      <c r="K20" s="79">
        <f>IF(K10&gt;$D$8,0,ROUND(J20*1,0))</f>
        <v>0</v>
      </c>
    </row>
    <row r="21" spans="1:15" x14ac:dyDescent="0.25">
      <c r="B21" s="88" t="s">
        <v>67</v>
      </c>
      <c r="D21" s="95"/>
      <c r="F21" s="79"/>
      <c r="G21" s="243">
        <f>D21</f>
        <v>0</v>
      </c>
      <c r="H21" s="79">
        <f>IF(H11&gt;$D$8,0,ROUND(G21*(1-$D$6),0))</f>
        <v>0</v>
      </c>
      <c r="I21" s="79">
        <f>IF(I11&gt;$D$8,0,ROUND(H21*(1-$D$7),0))</f>
        <v>0</v>
      </c>
      <c r="J21" s="79">
        <f>IF(J11&gt;$D$8,0,ROUND(I21*1,0))</f>
        <v>0</v>
      </c>
      <c r="K21" s="79">
        <f>IF(K11&gt;$D$8,0,ROUND(J21*1,0))</f>
        <v>0</v>
      </c>
    </row>
    <row r="22" spans="1:15" x14ac:dyDescent="0.25">
      <c r="B22" s="88" t="s">
        <v>68</v>
      </c>
      <c r="D22" s="95"/>
      <c r="F22" s="79"/>
      <c r="G22" s="79"/>
      <c r="H22" s="243">
        <f>D22</f>
        <v>0</v>
      </c>
      <c r="I22" s="79">
        <f>IF(I12&gt;$D$8,0,ROUND(H22*(1-$D$6),0))</f>
        <v>0</v>
      </c>
      <c r="J22" s="79">
        <f>IF(J12&gt;$D$8,0,ROUND(I22*(1-$D$7),0))</f>
        <v>0</v>
      </c>
      <c r="K22" s="79">
        <f>IF(K12&gt;$D$8,0,ROUNDDOWN(J22*1,0))</f>
        <v>0</v>
      </c>
    </row>
    <row r="23" spans="1:15" x14ac:dyDescent="0.25">
      <c r="B23" s="88" t="s">
        <v>69</v>
      </c>
      <c r="D23" s="95"/>
      <c r="F23" s="79"/>
      <c r="G23" s="79"/>
      <c r="H23" s="79"/>
      <c r="I23" s="243">
        <f>D23</f>
        <v>0</v>
      </c>
      <c r="J23" s="79">
        <f>IF(J13&gt;$D$8,0,ROUND(I23*(1-$D$6),0))</f>
        <v>0</v>
      </c>
      <c r="K23" s="79">
        <f>IF(K13&gt;$D$8,0,ROUND(J23*(1-$D$7),0))</f>
        <v>0</v>
      </c>
    </row>
    <row r="24" spans="1:15" x14ac:dyDescent="0.25">
      <c r="B24" s="88" t="s">
        <v>70</v>
      </c>
      <c r="D24" s="95"/>
      <c r="F24" s="79"/>
      <c r="G24" s="79"/>
      <c r="H24" s="79"/>
      <c r="I24" s="79"/>
      <c r="J24" s="243">
        <f>D24</f>
        <v>0</v>
      </c>
      <c r="K24" s="79">
        <f>IF(K14&gt;$D$8,0,ROUND(J24*(1-$D$6),0))</f>
        <v>0</v>
      </c>
      <c r="L24" s="93"/>
    </row>
    <row r="25" spans="1:15" x14ac:dyDescent="0.25">
      <c r="B25" s="88" t="s">
        <v>71</v>
      </c>
      <c r="D25" s="95"/>
      <c r="F25" s="79"/>
      <c r="G25" s="79"/>
      <c r="H25" s="79"/>
      <c r="I25" s="79"/>
      <c r="J25" s="79"/>
      <c r="K25" s="243">
        <f>D25</f>
        <v>0</v>
      </c>
      <c r="L25" s="93"/>
    </row>
    <row r="26" spans="1:15" ht="15.75" customHeight="1" x14ac:dyDescent="0.25">
      <c r="B26" s="87" t="s">
        <v>76</v>
      </c>
      <c r="D26" s="197">
        <f>SUM(D20:D25)</f>
        <v>0</v>
      </c>
      <c r="E26" s="61"/>
      <c r="F26" s="198">
        <f t="shared" ref="F26:K26" si="0">SUM(F20:F25)</f>
        <v>0</v>
      </c>
      <c r="G26" s="198">
        <f t="shared" si="0"/>
        <v>0</v>
      </c>
      <c r="H26" s="198">
        <f t="shared" si="0"/>
        <v>0</v>
      </c>
      <c r="I26" s="198">
        <f t="shared" si="0"/>
        <v>0</v>
      </c>
      <c r="J26" s="198">
        <f t="shared" si="0"/>
        <v>0</v>
      </c>
      <c r="K26" s="198">
        <f t="shared" si="0"/>
        <v>0</v>
      </c>
      <c r="L26" s="93"/>
      <c r="M26" s="96"/>
      <c r="O26" s="93"/>
    </row>
    <row r="27" spans="1:15" ht="15.75" customHeight="1" x14ac:dyDescent="0.25">
      <c r="B27" s="87"/>
      <c r="D27" s="93"/>
      <c r="F27" s="96"/>
      <c r="G27" s="96"/>
      <c r="H27" s="96"/>
      <c r="I27" s="96"/>
      <c r="J27" s="96"/>
      <c r="K27" s="93"/>
      <c r="L27" s="93"/>
      <c r="M27" s="97"/>
    </row>
    <row r="28" spans="1:15" ht="30" x14ac:dyDescent="0.25">
      <c r="B28" s="91" t="s">
        <v>77</v>
      </c>
      <c r="C28" s="91"/>
      <c r="D28" s="116" t="s">
        <v>172</v>
      </c>
      <c r="E28" s="91"/>
      <c r="F28" s="92" t="s">
        <v>1</v>
      </c>
      <c r="G28" s="92" t="s">
        <v>2</v>
      </c>
      <c r="H28" s="92" t="s">
        <v>3</v>
      </c>
      <c r="I28" s="92" t="s">
        <v>4</v>
      </c>
      <c r="J28" s="92" t="s">
        <v>5</v>
      </c>
      <c r="K28" s="92" t="s">
        <v>64</v>
      </c>
      <c r="L28" s="93"/>
    </row>
    <row r="29" spans="1:15" ht="15.75" customHeight="1" x14ac:dyDescent="0.25">
      <c r="B29" s="88" t="s">
        <v>79</v>
      </c>
      <c r="D29" s="98"/>
      <c r="F29" s="80">
        <f>$D$29*F20</f>
        <v>0</v>
      </c>
      <c r="G29" s="80">
        <f>$D$29*G21</f>
        <v>0</v>
      </c>
      <c r="H29" s="80">
        <f>$D$29*H22</f>
        <v>0</v>
      </c>
      <c r="I29" s="80">
        <f>$D$29*I23</f>
        <v>0</v>
      </c>
      <c r="J29" s="80">
        <f>$D$29*J24</f>
        <v>0</v>
      </c>
      <c r="K29" s="80">
        <f>$D$29*K25</f>
        <v>0</v>
      </c>
      <c r="L29" s="93"/>
      <c r="M29" s="114"/>
    </row>
    <row r="30" spans="1:15" ht="15.75" customHeight="1" x14ac:dyDescent="0.25">
      <c r="B30" s="88" t="s">
        <v>80</v>
      </c>
      <c r="D30" s="98"/>
      <c r="F30" s="62"/>
      <c r="G30" s="80">
        <f>$D$30*G20</f>
        <v>0</v>
      </c>
      <c r="H30" s="80">
        <f>$D$30*H21</f>
        <v>0</v>
      </c>
      <c r="I30" s="80">
        <f>$D$30*I22</f>
        <v>0</v>
      </c>
      <c r="J30" s="80">
        <f>$D$30*J23</f>
        <v>0</v>
      </c>
      <c r="K30" s="80">
        <f>$D$30*K24</f>
        <v>0</v>
      </c>
      <c r="L30" s="93"/>
    </row>
    <row r="31" spans="1:15" ht="15.75" customHeight="1" x14ac:dyDescent="0.25">
      <c r="B31" s="88" t="s">
        <v>81</v>
      </c>
      <c r="D31" s="98"/>
      <c r="F31" s="62"/>
      <c r="G31" s="80"/>
      <c r="H31" s="80">
        <f>$D$31*H20</f>
        <v>0</v>
      </c>
      <c r="I31" s="80">
        <f>$D31*I21</f>
        <v>0</v>
      </c>
      <c r="J31" s="80">
        <f>$D31*J22</f>
        <v>0</v>
      </c>
      <c r="K31" s="80">
        <f>$D$31*K23</f>
        <v>0</v>
      </c>
      <c r="L31" s="93"/>
    </row>
    <row r="32" spans="1:15" ht="15.75" customHeight="1" x14ac:dyDescent="0.25">
      <c r="B32" s="88" t="s">
        <v>82</v>
      </c>
      <c r="D32" s="98"/>
      <c r="F32" s="62"/>
      <c r="G32" s="62"/>
      <c r="H32" s="62"/>
      <c r="I32" s="80">
        <f>$D32*I20</f>
        <v>0</v>
      </c>
      <c r="J32" s="80">
        <f>$D32*J21</f>
        <v>0</v>
      </c>
      <c r="K32" s="80">
        <f>$D$32*K22</f>
        <v>0</v>
      </c>
      <c r="L32" s="93"/>
    </row>
    <row r="33" spans="1:12" ht="15.75" customHeight="1" x14ac:dyDescent="0.25">
      <c r="B33" s="88" t="s">
        <v>173</v>
      </c>
      <c r="D33" s="98"/>
      <c r="F33" s="62"/>
      <c r="G33" s="62"/>
      <c r="H33" s="62"/>
      <c r="I33" s="80"/>
      <c r="J33" s="80">
        <f>$D33*J20</f>
        <v>0</v>
      </c>
      <c r="K33" s="80">
        <f>$D33*K21</f>
        <v>0</v>
      </c>
      <c r="L33" s="93"/>
    </row>
    <row r="34" spans="1:12" ht="15.75" customHeight="1" x14ac:dyDescent="0.25">
      <c r="D34" s="61"/>
      <c r="E34" s="62"/>
      <c r="F34" s="111">
        <f t="shared" ref="F34:K34" si="1">SUM(F29:F33)</f>
        <v>0</v>
      </c>
      <c r="G34" s="111">
        <f t="shared" si="1"/>
        <v>0</v>
      </c>
      <c r="H34" s="111">
        <f t="shared" si="1"/>
        <v>0</v>
      </c>
      <c r="I34" s="111">
        <f t="shared" si="1"/>
        <v>0</v>
      </c>
      <c r="J34" s="111">
        <f t="shared" si="1"/>
        <v>0</v>
      </c>
      <c r="K34" s="111">
        <f t="shared" si="1"/>
        <v>0</v>
      </c>
      <c r="L34" s="93"/>
    </row>
    <row r="35" spans="1:12" ht="15.75" customHeight="1" x14ac:dyDescent="0.25">
      <c r="D35" s="61"/>
      <c r="E35" s="62"/>
      <c r="F35" s="197"/>
      <c r="G35" s="197"/>
      <c r="H35" s="197"/>
      <c r="I35" s="197"/>
      <c r="J35" s="197"/>
      <c r="K35" s="197"/>
      <c r="L35" s="93"/>
    </row>
    <row r="36" spans="1:12" ht="15.75" customHeight="1" x14ac:dyDescent="0.25">
      <c r="A36" s="87" t="s">
        <v>83</v>
      </c>
      <c r="D36" s="98" t="s">
        <v>242</v>
      </c>
      <c r="F36" s="119"/>
      <c r="G36" s="119"/>
      <c r="H36" s="119"/>
      <c r="I36" s="119"/>
      <c r="J36" s="119"/>
      <c r="K36" s="119"/>
      <c r="L36" s="93"/>
    </row>
    <row r="37" spans="1:12" ht="15.75" customHeight="1" x14ac:dyDescent="0.25">
      <c r="A37" s="87"/>
      <c r="B37" s="88" t="s">
        <v>174</v>
      </c>
      <c r="D37" s="98" t="s">
        <v>125</v>
      </c>
      <c r="F37" s="119"/>
      <c r="G37" s="119"/>
      <c r="H37" s="119"/>
      <c r="I37" s="119"/>
      <c r="J37" s="119"/>
      <c r="K37" s="119"/>
      <c r="L37" s="93"/>
    </row>
    <row r="38" spans="1:12" ht="15.75" customHeight="1" x14ac:dyDescent="0.25">
      <c r="A38" s="87"/>
      <c r="B38" s="88" t="s">
        <v>175</v>
      </c>
      <c r="D38" s="98" t="s">
        <v>167</v>
      </c>
      <c r="F38" s="119"/>
      <c r="G38" s="119"/>
      <c r="H38" s="119"/>
      <c r="I38" s="119"/>
      <c r="J38" s="119"/>
      <c r="K38" s="119"/>
      <c r="L38" s="93"/>
    </row>
    <row r="39" spans="1:12" ht="15.75" customHeight="1" x14ac:dyDescent="0.25">
      <c r="A39" s="87"/>
      <c r="D39" s="120" t="str">
        <f>CONCATENATE(D37,D38)</f>
        <v>Developmental EdUGLL</v>
      </c>
      <c r="F39" s="119"/>
      <c r="G39" s="119"/>
      <c r="H39" s="119"/>
      <c r="I39" s="119"/>
      <c r="J39" s="119"/>
      <c r="K39" s="119"/>
      <c r="L39" s="93"/>
    </row>
    <row r="40" spans="1:12" ht="15.75" customHeight="1" x14ac:dyDescent="0.25">
      <c r="D40" s="91" t="s">
        <v>84</v>
      </c>
      <c r="F40" s="361" t="s">
        <v>85</v>
      </c>
      <c r="G40" s="361"/>
      <c r="H40" s="361"/>
      <c r="I40" s="361"/>
      <c r="J40" s="361"/>
      <c r="K40" s="361"/>
      <c r="L40" s="93"/>
    </row>
    <row r="41" spans="1:12" ht="15.75" customHeight="1" x14ac:dyDescent="0.25">
      <c r="B41" s="91" t="s">
        <v>77</v>
      </c>
      <c r="D41" s="91" t="s">
        <v>86</v>
      </c>
      <c r="F41" s="92" t="s">
        <v>1</v>
      </c>
      <c r="G41" s="92" t="s">
        <v>2</v>
      </c>
      <c r="H41" s="92" t="s">
        <v>3</v>
      </c>
      <c r="I41" s="92" t="s">
        <v>4</v>
      </c>
      <c r="J41" s="92" t="s">
        <v>5</v>
      </c>
      <c r="K41" s="92" t="s">
        <v>64</v>
      </c>
      <c r="L41" s="93"/>
    </row>
    <row r="42" spans="1:12" ht="15.75" customHeight="1" x14ac:dyDescent="0.25">
      <c r="B42" s="88" t="s">
        <v>79</v>
      </c>
      <c r="D42" s="108">
        <f>VLOOKUP($D$39,'Funding Matrix'!$E$9:$F$113,2,FALSE)</f>
        <v>1</v>
      </c>
      <c r="F42" s="80">
        <f t="shared" ref="F42:K42" si="2">ROUND(F29*$D42, 0)</f>
        <v>0</v>
      </c>
      <c r="G42" s="80">
        <f t="shared" si="2"/>
        <v>0</v>
      </c>
      <c r="H42" s="80">
        <f t="shared" si="2"/>
        <v>0</v>
      </c>
      <c r="I42" s="80">
        <f t="shared" si="2"/>
        <v>0</v>
      </c>
      <c r="J42" s="80">
        <f t="shared" si="2"/>
        <v>0</v>
      </c>
      <c r="K42" s="80">
        <f t="shared" si="2"/>
        <v>0</v>
      </c>
      <c r="L42" s="93"/>
    </row>
    <row r="43" spans="1:12" ht="15.75" customHeight="1" x14ac:dyDescent="0.25">
      <c r="B43" s="88" t="s">
        <v>80</v>
      </c>
      <c r="D43" s="108">
        <f>VLOOKUP($D$39,'Funding Matrix'!$E$9:$F$113,2,FALSE)</f>
        <v>1</v>
      </c>
      <c r="F43" s="80">
        <v>0</v>
      </c>
      <c r="G43" s="80">
        <f>ROUND(G30*$D43, 0)</f>
        <v>0</v>
      </c>
      <c r="H43" s="80">
        <f>ROUND(H30*$D43, 0)</f>
        <v>0</v>
      </c>
      <c r="I43" s="80">
        <f>ROUND(I30*$D43, 0)</f>
        <v>0</v>
      </c>
      <c r="J43" s="80">
        <f>ROUND(J30*$D43, 0)</f>
        <v>0</v>
      </c>
      <c r="K43" s="80">
        <f>ROUND(K30*$D43, 0)</f>
        <v>0</v>
      </c>
      <c r="L43" s="93"/>
    </row>
    <row r="44" spans="1:12" ht="15.75" customHeight="1" x14ac:dyDescent="0.25">
      <c r="B44" s="88" t="s">
        <v>81</v>
      </c>
      <c r="D44" s="108">
        <f>VLOOKUP($D$39,'Funding Matrix'!$E$9:$F$113,2,FALSE)</f>
        <v>1</v>
      </c>
      <c r="F44" s="80">
        <f>ROUND(F30*$D44, 0)</f>
        <v>0</v>
      </c>
      <c r="G44" s="80">
        <v>0</v>
      </c>
      <c r="H44" s="80">
        <f>ROUND(H31*$D44, 0)</f>
        <v>0</v>
      </c>
      <c r="I44" s="80">
        <f>ROUND(I31*$D44, 0)</f>
        <v>0</v>
      </c>
      <c r="J44" s="80">
        <f>ROUND(J31*$D44, 0)</f>
        <v>0</v>
      </c>
      <c r="K44" s="80">
        <f>ROUND(K31*$D44, 0)</f>
        <v>0</v>
      </c>
      <c r="L44" s="93"/>
    </row>
    <row r="45" spans="1:12" ht="15.75" customHeight="1" x14ac:dyDescent="0.25">
      <c r="B45" s="88" t="s">
        <v>82</v>
      </c>
      <c r="D45" s="108">
        <f>VLOOKUP($D$39,'Funding Matrix'!$E$9:$F$113,2,FALSE)</f>
        <v>1</v>
      </c>
      <c r="F45" s="80">
        <f>ROUND(F31*$D45, 0)</f>
        <v>0</v>
      </c>
      <c r="G45" s="80">
        <f>ROUND(G31*$D45, 0)</f>
        <v>0</v>
      </c>
      <c r="H45" s="80">
        <v>0</v>
      </c>
      <c r="I45" s="80">
        <f>ROUND(I32*$D45, 0)</f>
        <v>0</v>
      </c>
      <c r="J45" s="80">
        <f>ROUND(J32*$D45, 0)</f>
        <v>0</v>
      </c>
      <c r="K45" s="80">
        <f>ROUND(K32*$D45, 0)</f>
        <v>0</v>
      </c>
      <c r="L45" s="93"/>
    </row>
    <row r="46" spans="1:12" ht="15.75" customHeight="1" x14ac:dyDescent="0.25">
      <c r="F46" s="111">
        <f t="shared" ref="F46:K46" si="3">SUM(F42:F45)</f>
        <v>0</v>
      </c>
      <c r="G46" s="111">
        <f t="shared" si="3"/>
        <v>0</v>
      </c>
      <c r="H46" s="111">
        <f t="shared" si="3"/>
        <v>0</v>
      </c>
      <c r="I46" s="111">
        <f t="shared" si="3"/>
        <v>0</v>
      </c>
      <c r="J46" s="111">
        <f t="shared" si="3"/>
        <v>0</v>
      </c>
      <c r="K46" s="111">
        <f t="shared" si="3"/>
        <v>0</v>
      </c>
      <c r="L46" s="93"/>
    </row>
    <row r="47" spans="1:12" ht="15.75" customHeight="1" x14ac:dyDescent="0.25">
      <c r="A47" s="88" t="s">
        <v>87</v>
      </c>
      <c r="D47" s="121">
        <f>'Funding Matrix'!J5</f>
        <v>59.083180800000001</v>
      </c>
      <c r="F47" s="80">
        <f t="shared" ref="F47:K47" si="4">ROUND(F46*$D$47,0)</f>
        <v>0</v>
      </c>
      <c r="G47" s="80">
        <f t="shared" si="4"/>
        <v>0</v>
      </c>
      <c r="H47" s="80">
        <f t="shared" si="4"/>
        <v>0</v>
      </c>
      <c r="I47" s="80">
        <f t="shared" si="4"/>
        <v>0</v>
      </c>
      <c r="J47" s="80">
        <f t="shared" si="4"/>
        <v>0</v>
      </c>
      <c r="K47" s="80">
        <f t="shared" si="4"/>
        <v>0</v>
      </c>
      <c r="L47" s="93"/>
    </row>
    <row r="48" spans="1:12" ht="15.75" customHeight="1" thickBot="1" x14ac:dyDescent="0.3">
      <c r="B48" s="88" t="s">
        <v>89</v>
      </c>
      <c r="D48" s="122"/>
      <c r="E48" s="81">
        <f>(D47-D52)*0.82</f>
        <v>7.448208256</v>
      </c>
      <c r="F48" s="81">
        <f>(E47-E52)*0.78</f>
        <v>0</v>
      </c>
      <c r="G48" s="81">
        <v>0</v>
      </c>
      <c r="H48" s="81">
        <f>(G47-G52)</f>
        <v>0</v>
      </c>
      <c r="I48" s="81">
        <f>H48</f>
        <v>0</v>
      </c>
      <c r="J48" s="81">
        <f>(I47-I52)</f>
        <v>0</v>
      </c>
      <c r="K48" s="81">
        <f>(J47-J52)*0.78</f>
        <v>0</v>
      </c>
      <c r="L48" s="81"/>
    </row>
    <row r="49" spans="1:13" x14ac:dyDescent="0.25">
      <c r="B49" s="242"/>
      <c r="D49" s="93"/>
      <c r="F49" s="93"/>
      <c r="G49" s="93"/>
      <c r="H49" s="93"/>
      <c r="I49" s="93"/>
      <c r="J49" s="93"/>
      <c r="K49" s="93"/>
      <c r="L49" s="93"/>
    </row>
    <row r="50" spans="1:13" x14ac:dyDescent="0.25">
      <c r="A50" s="87" t="s">
        <v>90</v>
      </c>
      <c r="D50" s="93"/>
      <c r="F50" s="93"/>
      <c r="G50" s="93"/>
      <c r="H50" s="93"/>
      <c r="I50" s="93"/>
      <c r="J50" s="93"/>
      <c r="K50" s="93"/>
      <c r="L50" s="93"/>
    </row>
    <row r="51" spans="1:13" x14ac:dyDescent="0.25">
      <c r="A51" s="87" t="s">
        <v>91</v>
      </c>
      <c r="D51" s="93"/>
      <c r="F51" s="93"/>
      <c r="G51" s="93"/>
      <c r="H51" s="93"/>
      <c r="I51" s="93"/>
      <c r="J51" s="93"/>
      <c r="K51" s="93"/>
      <c r="L51" s="93"/>
    </row>
    <row r="52" spans="1:13" x14ac:dyDescent="0.25">
      <c r="A52" s="87"/>
      <c r="B52" s="88" t="s">
        <v>176</v>
      </c>
      <c r="D52" s="109">
        <f>50</f>
        <v>50</v>
      </c>
      <c r="E52" s="62"/>
      <c r="F52" s="80">
        <f t="shared" ref="F52:K52" si="5">ROUND(F34*$D$52,0)</f>
        <v>0</v>
      </c>
      <c r="G52" s="80">
        <f t="shared" si="5"/>
        <v>0</v>
      </c>
      <c r="H52" s="80">
        <f t="shared" si="5"/>
        <v>0</v>
      </c>
      <c r="I52" s="80">
        <f t="shared" si="5"/>
        <v>0</v>
      </c>
      <c r="J52" s="80">
        <f t="shared" si="5"/>
        <v>0</v>
      </c>
      <c r="K52" s="80">
        <f t="shared" si="5"/>
        <v>0</v>
      </c>
      <c r="L52" s="93"/>
    </row>
    <row r="53" spans="1:13" x14ac:dyDescent="0.25">
      <c r="A53" s="87"/>
      <c r="B53" s="88" t="s">
        <v>177</v>
      </c>
      <c r="D53" s="110">
        <f>VLOOKUP($D$39,'Funding Matrix'!$E$9:$H$113,4,FALSE)</f>
        <v>186.9</v>
      </c>
      <c r="E53" s="62"/>
      <c r="F53" s="80">
        <f t="shared" ref="F53:K53" si="6">ROUND(F34*$D$53,0)</f>
        <v>0</v>
      </c>
      <c r="G53" s="80">
        <f>ROUND(G34*$D$53,0)</f>
        <v>0</v>
      </c>
      <c r="H53" s="80">
        <f t="shared" si="6"/>
        <v>0</v>
      </c>
      <c r="I53" s="80">
        <f t="shared" si="6"/>
        <v>0</v>
      </c>
      <c r="J53" s="80">
        <f t="shared" si="6"/>
        <v>0</v>
      </c>
      <c r="K53" s="80">
        <f t="shared" si="6"/>
        <v>0</v>
      </c>
      <c r="L53" s="93"/>
    </row>
    <row r="54" spans="1:13" x14ac:dyDescent="0.25">
      <c r="A54" s="87"/>
      <c r="B54" s="88" t="s">
        <v>178</v>
      </c>
      <c r="D54" s="110">
        <f>VLOOKUP($D$39,'Funding Matrix'!$E$9:$I$113,5,FALSE)</f>
        <v>0</v>
      </c>
      <c r="E54" s="62"/>
      <c r="F54" s="80">
        <f t="shared" ref="F54:K54" si="7">ROUND(F34*$D$54,0)</f>
        <v>0</v>
      </c>
      <c r="G54" s="80">
        <f t="shared" si="7"/>
        <v>0</v>
      </c>
      <c r="H54" s="80">
        <f t="shared" si="7"/>
        <v>0</v>
      </c>
      <c r="I54" s="80">
        <f t="shared" si="7"/>
        <v>0</v>
      </c>
      <c r="J54" s="80">
        <f t="shared" si="7"/>
        <v>0</v>
      </c>
      <c r="K54" s="80">
        <f t="shared" si="7"/>
        <v>0</v>
      </c>
      <c r="L54" s="93"/>
    </row>
    <row r="55" spans="1:13" x14ac:dyDescent="0.25">
      <c r="A55" s="87"/>
      <c r="B55" s="88" t="s">
        <v>179</v>
      </c>
      <c r="D55" s="109">
        <f>IF(D38="MAST","50.00",IF(D38="DOCT","50.00",IF(D38="Special Prof","50.00",0)))</f>
        <v>0</v>
      </c>
      <c r="E55" s="62"/>
      <c r="F55" s="80">
        <f t="shared" ref="F55:K55" si="8">ROUND(F34*$D$55,0)</f>
        <v>0</v>
      </c>
      <c r="G55" s="80">
        <f t="shared" si="8"/>
        <v>0</v>
      </c>
      <c r="H55" s="80">
        <f t="shared" si="8"/>
        <v>0</v>
      </c>
      <c r="I55" s="80">
        <f t="shared" si="8"/>
        <v>0</v>
      </c>
      <c r="J55" s="80">
        <f t="shared" si="8"/>
        <v>0</v>
      </c>
      <c r="K55" s="80">
        <f t="shared" si="8"/>
        <v>0</v>
      </c>
      <c r="L55" s="93"/>
    </row>
    <row r="56" spans="1:13" ht="15.75" thickBot="1" x14ac:dyDescent="0.3">
      <c r="A56" s="88" t="s">
        <v>96</v>
      </c>
      <c r="D56" s="80"/>
      <c r="E56" s="62"/>
      <c r="F56" s="82">
        <f t="shared" ref="F56:K56" si="9">SUM(F52:F55)</f>
        <v>0</v>
      </c>
      <c r="G56" s="82">
        <f t="shared" si="9"/>
        <v>0</v>
      </c>
      <c r="H56" s="82">
        <f t="shared" si="9"/>
        <v>0</v>
      </c>
      <c r="I56" s="82">
        <f t="shared" si="9"/>
        <v>0</v>
      </c>
      <c r="J56" s="82">
        <f t="shared" si="9"/>
        <v>0</v>
      </c>
      <c r="K56" s="82">
        <f t="shared" si="9"/>
        <v>0</v>
      </c>
      <c r="L56" s="93"/>
    </row>
    <row r="57" spans="1:13" x14ac:dyDescent="0.25">
      <c r="D57" s="93"/>
      <c r="F57" s="123"/>
      <c r="G57" s="123"/>
      <c r="H57" s="123"/>
      <c r="I57" s="123"/>
      <c r="J57" s="123"/>
      <c r="K57" s="93"/>
      <c r="L57" s="93"/>
    </row>
    <row r="58" spans="1:13" ht="15.75" thickBot="1" x14ac:dyDescent="0.3">
      <c r="B58" s="88" t="s">
        <v>180</v>
      </c>
      <c r="D58" s="99"/>
      <c r="F58" s="84">
        <f>F26*2*D58</f>
        <v>0</v>
      </c>
      <c r="G58" s="84">
        <f>G26*D58*2</f>
        <v>0</v>
      </c>
      <c r="H58" s="84">
        <f>H26*D58*2</f>
        <v>0</v>
      </c>
      <c r="I58" s="84">
        <f>I26*D58*2</f>
        <v>0</v>
      </c>
      <c r="J58" s="84">
        <f>J26*D58*2</f>
        <v>0</v>
      </c>
      <c r="K58" s="84">
        <f>K26*D58*2</f>
        <v>0</v>
      </c>
      <c r="L58" s="93"/>
      <c r="M58" s="114"/>
    </row>
    <row r="59" spans="1:13" x14ac:dyDescent="0.25">
      <c r="D59" s="99"/>
      <c r="F59" s="83"/>
      <c r="G59" s="83"/>
      <c r="H59" s="83"/>
      <c r="I59" s="83"/>
      <c r="J59" s="83"/>
      <c r="K59" s="83"/>
      <c r="L59" s="93"/>
      <c r="M59" s="114"/>
    </row>
    <row r="60" spans="1:13" x14ac:dyDescent="0.25">
      <c r="D60" s="93"/>
      <c r="F60" s="83">
        <f>(F56+F58+F48)</f>
        <v>0</v>
      </c>
      <c r="G60" s="83">
        <f>G56+G58+G48</f>
        <v>0</v>
      </c>
      <c r="H60" s="83">
        <f>H56+H58+H48</f>
        <v>0</v>
      </c>
      <c r="I60" s="83">
        <f>I56+I58+I48</f>
        <v>0</v>
      </c>
      <c r="J60" s="83">
        <f>J56+J58+J48</f>
        <v>0</v>
      </c>
      <c r="K60" s="83">
        <f>K56+K58+K48</f>
        <v>0</v>
      </c>
      <c r="L60" s="93"/>
    </row>
    <row r="61" spans="1:13" x14ac:dyDescent="0.25">
      <c r="D61" s="93"/>
      <c r="F61" s="80"/>
      <c r="G61" s="80"/>
      <c r="H61" s="80"/>
      <c r="I61" s="80"/>
      <c r="J61" s="80"/>
      <c r="K61" s="80"/>
      <c r="L61" s="93"/>
    </row>
    <row r="62" spans="1:13" ht="15.75" thickBot="1" x14ac:dyDescent="0.3">
      <c r="A62" s="100" t="s">
        <v>98</v>
      </c>
      <c r="B62" s="101"/>
      <c r="C62" s="101"/>
      <c r="D62" s="102"/>
      <c r="E62" s="101"/>
      <c r="F62" s="85">
        <f t="shared" ref="F62:K62" si="10">F48+F56+F58</f>
        <v>0</v>
      </c>
      <c r="G62" s="85">
        <f t="shared" si="10"/>
        <v>0</v>
      </c>
      <c r="H62" s="85">
        <f t="shared" si="10"/>
        <v>0</v>
      </c>
      <c r="I62" s="85">
        <f t="shared" si="10"/>
        <v>0</v>
      </c>
      <c r="J62" s="85">
        <f t="shared" si="10"/>
        <v>0</v>
      </c>
      <c r="K62" s="85">
        <f t="shared" si="10"/>
        <v>0</v>
      </c>
      <c r="L62" s="93"/>
    </row>
    <row r="63" spans="1:13" ht="15.75" thickTop="1" x14ac:dyDescent="0.25">
      <c r="A63" s="87"/>
      <c r="D63" s="93"/>
      <c r="F63" s="86"/>
      <c r="G63" s="86"/>
      <c r="H63" s="86"/>
      <c r="I63" s="86"/>
      <c r="J63" s="86"/>
      <c r="K63" s="86"/>
      <c r="L63" s="93"/>
    </row>
    <row r="64" spans="1:13" x14ac:dyDescent="0.25">
      <c r="L64" s="93"/>
    </row>
    <row r="67" spans="2:12" ht="7.5" customHeight="1" x14ac:dyDescent="0.25">
      <c r="L67" s="93"/>
    </row>
    <row r="68" spans="2:12" x14ac:dyDescent="0.25">
      <c r="B68" s="103"/>
      <c r="C68" s="104"/>
      <c r="D68" s="105"/>
      <c r="E68" s="105"/>
      <c r="F68" s="105"/>
      <c r="G68" s="105"/>
      <c r="H68" s="105"/>
      <c r="L68" s="93"/>
    </row>
    <row r="69" spans="2:12" x14ac:dyDescent="0.25">
      <c r="B69" s="87"/>
      <c r="C69" s="104"/>
      <c r="D69" s="106"/>
      <c r="E69" s="106"/>
      <c r="F69" s="106"/>
      <c r="G69" s="106"/>
      <c r="H69" s="106"/>
      <c r="L69" s="93"/>
    </row>
    <row r="70" spans="2:12" x14ac:dyDescent="0.25">
      <c r="B70" s="87"/>
      <c r="C70" s="104"/>
      <c r="D70" s="106"/>
      <c r="E70" s="106"/>
      <c r="F70" s="106"/>
      <c r="G70" s="106"/>
      <c r="H70" s="106"/>
      <c r="L70" s="93"/>
    </row>
    <row r="71" spans="2:12" x14ac:dyDescent="0.25">
      <c r="B71" s="87"/>
      <c r="C71" s="104"/>
      <c r="D71" s="106"/>
      <c r="E71" s="106"/>
      <c r="F71" s="106"/>
      <c r="G71" s="106"/>
      <c r="H71" s="106"/>
      <c r="L71" s="93"/>
    </row>
    <row r="72" spans="2:12" x14ac:dyDescent="0.25">
      <c r="C72" s="107"/>
      <c r="L72" s="93"/>
    </row>
    <row r="73" spans="2:12" x14ac:dyDescent="0.25">
      <c r="C73" s="107"/>
      <c r="G73" s="124"/>
      <c r="L73" s="93"/>
    </row>
    <row r="74" spans="2:12" x14ac:dyDescent="0.25">
      <c r="C74" s="107"/>
      <c r="G74" s="93"/>
      <c r="L74" s="93"/>
    </row>
    <row r="75" spans="2:12" x14ac:dyDescent="0.25">
      <c r="C75" s="107"/>
      <c r="G75" s="93"/>
      <c r="L75" s="93"/>
    </row>
    <row r="76" spans="2:12" x14ac:dyDescent="0.25">
      <c r="C76" s="107"/>
      <c r="G76" s="93"/>
      <c r="L76" s="93"/>
    </row>
    <row r="77" spans="2:12" x14ac:dyDescent="0.25">
      <c r="C77" s="107"/>
      <c r="G77" s="93"/>
      <c r="L77" s="93"/>
    </row>
    <row r="78" spans="2:12" x14ac:dyDescent="0.25">
      <c r="C78" s="107"/>
      <c r="G78" s="93"/>
      <c r="L78" s="93"/>
    </row>
    <row r="79" spans="2:12" x14ac:dyDescent="0.25">
      <c r="C79" s="107"/>
      <c r="G79" s="93"/>
      <c r="I79" s="91"/>
      <c r="L79" s="93"/>
    </row>
    <row r="80" spans="2:12" ht="15.75" customHeight="1" x14ac:dyDescent="0.25">
      <c r="C80" s="107"/>
      <c r="G80" s="124"/>
      <c r="I80" s="125"/>
      <c r="L80" s="93"/>
    </row>
    <row r="81" spans="3:12" x14ac:dyDescent="0.25">
      <c r="C81" s="107"/>
      <c r="G81" s="93"/>
      <c r="L81" s="93"/>
    </row>
    <row r="82" spans="3:12" x14ac:dyDescent="0.25">
      <c r="L82" s="93"/>
    </row>
    <row r="83" spans="3:12" x14ac:dyDescent="0.25">
      <c r="L83" s="93"/>
    </row>
    <row r="84" spans="3:12" x14ac:dyDescent="0.25">
      <c r="F84" s="93"/>
      <c r="G84" s="93"/>
      <c r="H84" s="93"/>
      <c r="I84" s="93"/>
      <c r="J84" s="93"/>
      <c r="K84" s="93"/>
      <c r="L84" s="93"/>
    </row>
    <row r="85" spans="3:12" x14ac:dyDescent="0.25">
      <c r="F85" s="93"/>
      <c r="G85" s="93"/>
      <c r="H85" s="93"/>
      <c r="I85" s="93"/>
      <c r="J85" s="93"/>
      <c r="K85" s="93"/>
      <c r="L85" s="93"/>
    </row>
    <row r="86" spans="3:12" x14ac:dyDescent="0.25">
      <c r="F86" s="93"/>
      <c r="G86" s="93"/>
      <c r="H86" s="93"/>
      <c r="I86" s="93"/>
      <c r="J86" s="93"/>
      <c r="K86" s="93"/>
      <c r="L86" s="93"/>
    </row>
    <row r="87" spans="3:12" x14ac:dyDescent="0.25">
      <c r="F87" s="93"/>
      <c r="G87" s="93"/>
      <c r="H87" s="93"/>
      <c r="I87" s="93"/>
      <c r="J87" s="93"/>
      <c r="K87" s="93"/>
      <c r="L87" s="93"/>
    </row>
    <row r="88" spans="3:12" x14ac:dyDescent="0.25">
      <c r="F88" s="93"/>
      <c r="G88" s="93"/>
      <c r="H88" s="93"/>
      <c r="I88" s="93"/>
      <c r="J88" s="93"/>
      <c r="K88" s="93"/>
      <c r="L88" s="93"/>
    </row>
    <row r="89" spans="3:12" x14ac:dyDescent="0.25">
      <c r="F89" s="93"/>
      <c r="G89" s="93"/>
      <c r="H89" s="93"/>
      <c r="I89" s="93"/>
      <c r="J89" s="93"/>
      <c r="K89" s="93"/>
      <c r="L89" s="93"/>
    </row>
    <row r="90" spans="3:12" x14ac:dyDescent="0.25">
      <c r="F90" s="93"/>
      <c r="G90" s="93"/>
      <c r="H90" s="93"/>
      <c r="I90" s="93"/>
      <c r="J90" s="93"/>
      <c r="K90" s="93"/>
      <c r="L90" s="93"/>
    </row>
    <row r="91" spans="3:12" x14ac:dyDescent="0.25">
      <c r="F91" s="93"/>
      <c r="G91" s="93"/>
      <c r="H91" s="93"/>
      <c r="I91" s="93"/>
      <c r="J91" s="93"/>
      <c r="K91" s="93"/>
      <c r="L91" s="93"/>
    </row>
    <row r="92" spans="3:12" x14ac:dyDescent="0.25">
      <c r="F92" s="93"/>
      <c r="G92" s="93"/>
      <c r="H92" s="93"/>
      <c r="I92" s="93"/>
      <c r="J92" s="93"/>
      <c r="K92" s="93"/>
      <c r="L92" s="93"/>
    </row>
    <row r="93" spans="3:12" x14ac:dyDescent="0.25">
      <c r="F93" s="93"/>
      <c r="G93" s="93"/>
      <c r="H93" s="93"/>
      <c r="I93" s="93"/>
      <c r="J93" s="93"/>
      <c r="K93" s="93"/>
      <c r="L93" s="93"/>
    </row>
    <row r="94" spans="3:12" x14ac:dyDescent="0.25">
      <c r="F94" s="93"/>
      <c r="G94" s="93"/>
      <c r="H94" s="93"/>
      <c r="I94" s="93"/>
      <c r="J94" s="93"/>
      <c r="K94" s="93"/>
      <c r="L94" s="93"/>
    </row>
    <row r="95" spans="3:12" x14ac:dyDescent="0.25">
      <c r="F95" s="93"/>
      <c r="G95" s="93"/>
      <c r="H95" s="93"/>
      <c r="I95" s="93"/>
      <c r="J95" s="93"/>
      <c r="K95" s="93"/>
      <c r="L95" s="93"/>
    </row>
    <row r="96" spans="3:12" x14ac:dyDescent="0.25">
      <c r="F96" s="93"/>
      <c r="G96" s="93"/>
      <c r="H96" s="93"/>
      <c r="I96" s="93"/>
      <c r="J96" s="93"/>
      <c r="K96" s="93"/>
      <c r="L96" s="93"/>
    </row>
    <row r="97" spans="6:12" x14ac:dyDescent="0.25">
      <c r="F97" s="93"/>
      <c r="G97" s="93"/>
      <c r="H97" s="93"/>
      <c r="I97" s="93"/>
      <c r="J97" s="93"/>
      <c r="K97" s="93"/>
      <c r="L97" s="93"/>
    </row>
    <row r="98" spans="6:12" x14ac:dyDescent="0.25">
      <c r="F98" s="93"/>
      <c r="G98" s="93"/>
      <c r="H98" s="93"/>
      <c r="I98" s="93"/>
      <c r="J98" s="93"/>
      <c r="K98" s="93"/>
      <c r="L98" s="93"/>
    </row>
    <row r="99" spans="6:12" x14ac:dyDescent="0.25">
      <c r="F99" s="93"/>
      <c r="G99" s="93"/>
      <c r="H99" s="93"/>
      <c r="I99" s="93"/>
      <c r="J99" s="93"/>
      <c r="K99" s="93"/>
      <c r="L99" s="93"/>
    </row>
    <row r="100" spans="6:12" x14ac:dyDescent="0.25">
      <c r="F100" s="93"/>
      <c r="G100" s="93"/>
      <c r="H100" s="93"/>
      <c r="I100" s="93"/>
      <c r="J100" s="93"/>
      <c r="K100" s="93"/>
      <c r="L100" s="93"/>
    </row>
    <row r="101" spans="6:12" x14ac:dyDescent="0.25">
      <c r="F101" s="93"/>
      <c r="G101" s="93"/>
      <c r="H101" s="93"/>
      <c r="I101" s="93"/>
      <c r="J101" s="93"/>
      <c r="K101" s="93"/>
      <c r="L101" s="93"/>
    </row>
    <row r="102" spans="6:12" x14ac:dyDescent="0.25">
      <c r="F102" s="93"/>
      <c r="G102" s="93"/>
      <c r="H102" s="93"/>
      <c r="I102" s="93"/>
      <c r="J102" s="93"/>
      <c r="K102" s="93"/>
      <c r="L102" s="93"/>
    </row>
    <row r="103" spans="6:12" x14ac:dyDescent="0.25">
      <c r="F103" s="93"/>
      <c r="G103" s="93"/>
      <c r="H103" s="93"/>
      <c r="I103" s="93"/>
      <c r="J103" s="93"/>
      <c r="K103" s="93"/>
      <c r="L103" s="93"/>
    </row>
    <row r="104" spans="6:12" x14ac:dyDescent="0.25">
      <c r="F104" s="93"/>
      <c r="G104" s="93"/>
      <c r="H104" s="93"/>
      <c r="I104" s="93"/>
      <c r="J104" s="93"/>
      <c r="K104" s="93"/>
      <c r="L104" s="93"/>
    </row>
    <row r="105" spans="6:12" x14ac:dyDescent="0.25">
      <c r="F105" s="93"/>
      <c r="G105" s="93"/>
      <c r="H105" s="93"/>
      <c r="I105" s="93"/>
      <c r="J105" s="93"/>
      <c r="K105" s="93"/>
      <c r="L105" s="93"/>
    </row>
    <row r="106" spans="6:12" x14ac:dyDescent="0.25">
      <c r="F106" s="93"/>
      <c r="G106" s="93"/>
      <c r="H106" s="93"/>
      <c r="I106" s="93"/>
      <c r="J106" s="93"/>
      <c r="K106" s="93"/>
      <c r="L106" s="93"/>
    </row>
    <row r="107" spans="6:12" x14ac:dyDescent="0.25">
      <c r="F107" s="93"/>
      <c r="G107" s="93"/>
      <c r="H107" s="93"/>
      <c r="I107" s="93"/>
      <c r="J107" s="93"/>
      <c r="K107" s="93"/>
      <c r="L107" s="93"/>
    </row>
    <row r="108" spans="6:12" x14ac:dyDescent="0.25">
      <c r="F108" s="93"/>
      <c r="G108" s="93"/>
      <c r="H108" s="93"/>
      <c r="I108" s="93"/>
      <c r="J108" s="93"/>
      <c r="K108" s="93"/>
      <c r="L108" s="93"/>
    </row>
    <row r="109" spans="6:12" x14ac:dyDescent="0.25">
      <c r="F109" s="93"/>
      <c r="G109" s="93"/>
      <c r="H109" s="93"/>
      <c r="I109" s="93"/>
      <c r="J109" s="93"/>
      <c r="K109" s="93"/>
      <c r="L109" s="93"/>
    </row>
    <row r="110" spans="6:12" x14ac:dyDescent="0.25">
      <c r="F110" s="93"/>
      <c r="G110" s="93"/>
      <c r="H110" s="93"/>
      <c r="I110" s="93"/>
      <c r="J110" s="93"/>
      <c r="K110" s="93"/>
      <c r="L110" s="93"/>
    </row>
    <row r="111" spans="6:12" x14ac:dyDescent="0.25">
      <c r="F111" s="93"/>
      <c r="G111" s="93"/>
      <c r="H111" s="93"/>
      <c r="I111" s="93"/>
      <c r="J111" s="93"/>
      <c r="K111" s="93"/>
      <c r="L111" s="93"/>
    </row>
    <row r="112" spans="6:12" x14ac:dyDescent="0.25">
      <c r="F112" s="93"/>
      <c r="G112" s="93"/>
      <c r="H112" s="93"/>
      <c r="I112" s="93"/>
      <c r="J112" s="93"/>
      <c r="K112" s="93"/>
      <c r="L112" s="93"/>
    </row>
    <row r="113" spans="6:12" x14ac:dyDescent="0.25">
      <c r="F113" s="93"/>
      <c r="G113" s="93"/>
      <c r="H113" s="93"/>
      <c r="I113" s="93"/>
      <c r="J113" s="93"/>
      <c r="K113" s="93"/>
      <c r="L113" s="93"/>
    </row>
    <row r="114" spans="6:12" x14ac:dyDescent="0.25">
      <c r="F114" s="93"/>
      <c r="G114" s="93"/>
      <c r="H114" s="93"/>
      <c r="I114" s="93"/>
      <c r="J114" s="93"/>
      <c r="K114" s="93"/>
      <c r="L114" s="93"/>
    </row>
    <row r="115" spans="6:12" x14ac:dyDescent="0.25">
      <c r="F115" s="93"/>
      <c r="G115" s="93"/>
      <c r="H115" s="93"/>
      <c r="I115" s="93"/>
      <c r="J115" s="93"/>
      <c r="K115" s="93"/>
      <c r="L115" s="93"/>
    </row>
    <row r="116" spans="6:12" x14ac:dyDescent="0.25">
      <c r="F116" s="93"/>
      <c r="G116" s="93"/>
      <c r="H116" s="93"/>
      <c r="I116" s="93"/>
      <c r="J116" s="93"/>
      <c r="K116" s="93"/>
      <c r="L116" s="93"/>
    </row>
    <row r="117" spans="6:12" x14ac:dyDescent="0.25">
      <c r="F117" s="93"/>
      <c r="G117" s="93"/>
      <c r="H117" s="93"/>
      <c r="I117" s="93"/>
      <c r="J117" s="93"/>
      <c r="K117" s="93"/>
      <c r="L117" s="93"/>
    </row>
    <row r="118" spans="6:12" x14ac:dyDescent="0.25">
      <c r="F118" s="93"/>
      <c r="G118" s="93"/>
      <c r="H118" s="93"/>
      <c r="I118" s="93"/>
      <c r="J118" s="93"/>
      <c r="K118" s="93"/>
      <c r="L118" s="93"/>
    </row>
    <row r="119" spans="6:12" x14ac:dyDescent="0.25">
      <c r="F119" s="93"/>
      <c r="G119" s="93"/>
      <c r="H119" s="93"/>
      <c r="I119" s="93"/>
      <c r="J119" s="93"/>
      <c r="K119" s="93"/>
      <c r="L119" s="93"/>
    </row>
    <row r="120" spans="6:12" x14ac:dyDescent="0.25">
      <c r="F120" s="93"/>
      <c r="G120" s="93"/>
      <c r="H120" s="93"/>
      <c r="I120" s="93"/>
      <c r="J120" s="93"/>
      <c r="K120" s="93"/>
      <c r="L120" s="93"/>
    </row>
    <row r="121" spans="6:12" x14ac:dyDescent="0.25">
      <c r="F121" s="93"/>
      <c r="G121" s="93"/>
      <c r="H121" s="93"/>
      <c r="I121" s="93"/>
      <c r="J121" s="93"/>
      <c r="K121" s="93"/>
      <c r="L121" s="93"/>
    </row>
    <row r="122" spans="6:12" x14ac:dyDescent="0.25">
      <c r="F122" s="93"/>
      <c r="G122" s="93"/>
      <c r="H122" s="93"/>
      <c r="I122" s="93"/>
      <c r="J122" s="93"/>
      <c r="K122" s="93"/>
      <c r="L122" s="93"/>
    </row>
    <row r="123" spans="6:12" x14ac:dyDescent="0.25">
      <c r="F123" s="93"/>
      <c r="G123" s="93"/>
      <c r="H123" s="93"/>
      <c r="I123" s="93"/>
      <c r="J123" s="93"/>
      <c r="K123" s="93"/>
      <c r="L123" s="93"/>
    </row>
    <row r="124" spans="6:12" x14ac:dyDescent="0.25">
      <c r="F124" s="93"/>
      <c r="G124" s="93"/>
      <c r="H124" s="93"/>
      <c r="I124" s="93"/>
      <c r="J124" s="93"/>
      <c r="K124" s="93"/>
      <c r="L124" s="93"/>
    </row>
    <row r="125" spans="6:12" x14ac:dyDescent="0.25">
      <c r="F125" s="93"/>
      <c r="G125" s="93"/>
      <c r="H125" s="93"/>
      <c r="I125" s="93"/>
      <c r="J125" s="93"/>
      <c r="K125" s="93"/>
      <c r="L125" s="93"/>
    </row>
    <row r="126" spans="6:12" x14ac:dyDescent="0.25">
      <c r="F126" s="93"/>
      <c r="G126" s="93"/>
      <c r="H126" s="93"/>
      <c r="I126" s="93"/>
      <c r="J126" s="93"/>
      <c r="K126" s="93"/>
      <c r="L126" s="93"/>
    </row>
    <row r="127" spans="6:12" x14ac:dyDescent="0.25">
      <c r="F127" s="93"/>
      <c r="G127" s="93"/>
      <c r="H127" s="93"/>
      <c r="I127" s="93"/>
      <c r="J127" s="93"/>
      <c r="K127" s="93"/>
      <c r="L127" s="93"/>
    </row>
    <row r="128" spans="6:12" x14ac:dyDescent="0.25">
      <c r="F128" s="93"/>
      <c r="G128" s="93"/>
      <c r="H128" s="93"/>
      <c r="I128" s="93"/>
      <c r="J128" s="93"/>
      <c r="K128" s="93"/>
      <c r="L128" s="93"/>
    </row>
    <row r="129" spans="6:12" x14ac:dyDescent="0.25">
      <c r="F129" s="93"/>
      <c r="G129" s="93"/>
      <c r="H129" s="93"/>
      <c r="I129" s="93"/>
      <c r="J129" s="93"/>
      <c r="K129" s="93"/>
      <c r="L129" s="93"/>
    </row>
    <row r="130" spans="6:12" x14ac:dyDescent="0.25">
      <c r="F130" s="93"/>
      <c r="G130" s="93"/>
      <c r="H130" s="93"/>
      <c r="I130" s="93"/>
      <c r="J130" s="93"/>
      <c r="K130" s="93"/>
      <c r="L130" s="93"/>
    </row>
    <row r="131" spans="6:12" x14ac:dyDescent="0.25">
      <c r="F131" s="93"/>
      <c r="G131" s="93"/>
      <c r="H131" s="93"/>
      <c r="I131" s="93"/>
      <c r="J131" s="93"/>
      <c r="K131" s="93"/>
      <c r="L131" s="93"/>
    </row>
    <row r="132" spans="6:12" x14ac:dyDescent="0.25">
      <c r="F132" s="93"/>
      <c r="G132" s="93"/>
      <c r="H132" s="93"/>
      <c r="I132" s="93"/>
      <c r="J132" s="93"/>
      <c r="K132" s="93"/>
      <c r="L132" s="93"/>
    </row>
    <row r="133" spans="6:12" x14ac:dyDescent="0.25">
      <c r="F133" s="93"/>
      <c r="G133" s="93"/>
      <c r="H133" s="93"/>
      <c r="I133" s="93"/>
      <c r="J133" s="93"/>
      <c r="K133" s="93"/>
      <c r="L133" s="93"/>
    </row>
    <row r="134" spans="6:12" x14ac:dyDescent="0.25">
      <c r="F134" s="93"/>
      <c r="G134" s="93"/>
      <c r="H134" s="93"/>
      <c r="I134" s="93"/>
      <c r="J134" s="93"/>
      <c r="K134" s="93"/>
      <c r="L134" s="93"/>
    </row>
    <row r="135" spans="6:12" x14ac:dyDescent="0.25">
      <c r="F135" s="93"/>
      <c r="G135" s="93"/>
      <c r="H135" s="93"/>
      <c r="I135" s="93"/>
      <c r="J135" s="93"/>
      <c r="K135" s="93"/>
      <c r="L135" s="93"/>
    </row>
    <row r="136" spans="6:12" x14ac:dyDescent="0.25">
      <c r="F136" s="93"/>
      <c r="G136" s="93"/>
      <c r="H136" s="93"/>
      <c r="I136" s="93"/>
      <c r="J136" s="93"/>
      <c r="K136" s="93"/>
      <c r="L136" s="93"/>
    </row>
    <row r="137" spans="6:12" x14ac:dyDescent="0.25">
      <c r="F137" s="93"/>
      <c r="G137" s="93"/>
      <c r="H137" s="93"/>
      <c r="I137" s="93"/>
      <c r="J137" s="93"/>
      <c r="K137" s="93"/>
      <c r="L137" s="93"/>
    </row>
    <row r="138" spans="6:12" x14ac:dyDescent="0.25">
      <c r="F138" s="93"/>
      <c r="G138" s="93"/>
      <c r="H138" s="93"/>
      <c r="I138" s="93"/>
      <c r="J138" s="93"/>
      <c r="K138" s="93"/>
      <c r="L138" s="93"/>
    </row>
    <row r="139" spans="6:12" x14ac:dyDescent="0.25">
      <c r="F139" s="93"/>
      <c r="G139" s="93"/>
      <c r="H139" s="93"/>
      <c r="I139" s="93"/>
      <c r="J139" s="93"/>
      <c r="K139" s="93"/>
      <c r="L139" s="93"/>
    </row>
    <row r="140" spans="6:12" x14ac:dyDescent="0.25">
      <c r="F140" s="93"/>
      <c r="G140" s="93"/>
      <c r="H140" s="93"/>
      <c r="I140" s="93"/>
      <c r="J140" s="93"/>
      <c r="K140" s="93"/>
      <c r="L140" s="93"/>
    </row>
    <row r="141" spans="6:12" x14ac:dyDescent="0.25">
      <c r="F141" s="93"/>
      <c r="G141" s="93"/>
      <c r="H141" s="93"/>
      <c r="I141" s="93"/>
      <c r="J141" s="93"/>
      <c r="K141" s="93"/>
      <c r="L141" s="93"/>
    </row>
    <row r="142" spans="6:12" x14ac:dyDescent="0.25">
      <c r="F142" s="93"/>
      <c r="G142" s="93"/>
      <c r="H142" s="93"/>
      <c r="I142" s="93"/>
      <c r="J142" s="93"/>
      <c r="K142" s="93"/>
      <c r="L142" s="93"/>
    </row>
    <row r="143" spans="6:12" x14ac:dyDescent="0.25">
      <c r="F143" s="93"/>
      <c r="G143" s="93"/>
      <c r="H143" s="93"/>
      <c r="I143" s="93"/>
      <c r="J143" s="93"/>
      <c r="K143" s="93"/>
      <c r="L143" s="93"/>
    </row>
    <row r="144" spans="6:12" x14ac:dyDescent="0.25">
      <c r="F144" s="93"/>
      <c r="G144" s="93"/>
      <c r="H144" s="93"/>
      <c r="I144" s="93"/>
      <c r="J144" s="93"/>
      <c r="K144" s="93"/>
      <c r="L144" s="93"/>
    </row>
    <row r="145" spans="6:12" x14ac:dyDescent="0.25">
      <c r="F145" s="93"/>
      <c r="G145" s="93"/>
      <c r="H145" s="93"/>
      <c r="I145" s="93"/>
      <c r="J145" s="93"/>
      <c r="K145" s="93"/>
      <c r="L145" s="93"/>
    </row>
    <row r="146" spans="6:12" x14ac:dyDescent="0.25">
      <c r="F146" s="93"/>
      <c r="G146" s="93"/>
      <c r="H146" s="93"/>
      <c r="I146" s="93"/>
      <c r="J146" s="93"/>
      <c r="K146" s="93"/>
      <c r="L146" s="93"/>
    </row>
    <row r="147" spans="6:12" x14ac:dyDescent="0.25">
      <c r="F147" s="93"/>
      <c r="G147" s="93"/>
      <c r="H147" s="93"/>
      <c r="I147" s="93"/>
      <c r="J147" s="93"/>
      <c r="K147" s="93"/>
      <c r="L147" s="93"/>
    </row>
    <row r="148" spans="6:12" x14ac:dyDescent="0.25">
      <c r="F148" s="93"/>
      <c r="G148" s="93"/>
      <c r="H148" s="93"/>
      <c r="I148" s="93"/>
      <c r="J148" s="93"/>
      <c r="K148" s="93"/>
      <c r="L148" s="93"/>
    </row>
    <row r="149" spans="6:12" x14ac:dyDescent="0.25">
      <c r="F149" s="93"/>
      <c r="G149" s="93"/>
      <c r="H149" s="93"/>
      <c r="I149" s="93"/>
      <c r="J149" s="93"/>
      <c r="K149" s="93"/>
      <c r="L149" s="93"/>
    </row>
    <row r="150" spans="6:12" x14ac:dyDescent="0.25">
      <c r="F150" s="93"/>
      <c r="G150" s="93"/>
      <c r="H150" s="93"/>
      <c r="I150" s="93"/>
      <c r="J150" s="93"/>
      <c r="K150" s="93"/>
      <c r="L150" s="93"/>
    </row>
    <row r="151" spans="6:12" x14ac:dyDescent="0.25">
      <c r="F151" s="93"/>
      <c r="G151" s="93"/>
      <c r="H151" s="93"/>
      <c r="I151" s="93"/>
      <c r="J151" s="93"/>
      <c r="K151" s="93"/>
      <c r="L151" s="93"/>
    </row>
    <row r="152" spans="6:12" x14ac:dyDescent="0.25">
      <c r="F152" s="93"/>
      <c r="G152" s="93"/>
      <c r="H152" s="93"/>
      <c r="I152" s="93"/>
      <c r="J152" s="93"/>
      <c r="K152" s="93"/>
      <c r="L152" s="93"/>
    </row>
    <row r="153" spans="6:12" x14ac:dyDescent="0.25">
      <c r="F153" s="93"/>
      <c r="G153" s="93"/>
      <c r="H153" s="93"/>
      <c r="I153" s="93"/>
      <c r="J153" s="93"/>
      <c r="K153" s="93"/>
      <c r="L153" s="93"/>
    </row>
    <row r="154" spans="6:12" x14ac:dyDescent="0.25">
      <c r="F154" s="93"/>
      <c r="G154" s="93"/>
      <c r="H154" s="93"/>
      <c r="I154" s="93"/>
      <c r="J154" s="93"/>
      <c r="K154" s="93"/>
      <c r="L154" s="93"/>
    </row>
    <row r="155" spans="6:12" x14ac:dyDescent="0.25">
      <c r="F155" s="93"/>
      <c r="G155" s="93"/>
      <c r="H155" s="93"/>
      <c r="I155" s="93"/>
      <c r="J155" s="93"/>
      <c r="K155" s="93"/>
      <c r="L155" s="93"/>
    </row>
    <row r="156" spans="6:12" x14ac:dyDescent="0.25">
      <c r="F156" s="93"/>
      <c r="G156" s="93"/>
      <c r="H156" s="93"/>
      <c r="I156" s="93"/>
      <c r="J156" s="93"/>
      <c r="K156" s="93"/>
      <c r="L156" s="93"/>
    </row>
    <row r="157" spans="6:12" x14ac:dyDescent="0.25">
      <c r="F157" s="93"/>
      <c r="G157" s="93"/>
      <c r="H157" s="93"/>
      <c r="I157" s="93"/>
      <c r="J157" s="93"/>
      <c r="K157" s="93"/>
      <c r="L157" s="93"/>
    </row>
    <row r="158" spans="6:12" x14ac:dyDescent="0.25">
      <c r="F158" s="93"/>
      <c r="G158" s="93"/>
      <c r="H158" s="93"/>
      <c r="I158" s="93"/>
      <c r="J158" s="93"/>
      <c r="K158" s="93"/>
      <c r="L158" s="93"/>
    </row>
    <row r="159" spans="6:12" x14ac:dyDescent="0.25">
      <c r="F159" s="93"/>
      <c r="G159" s="93"/>
      <c r="H159" s="93"/>
      <c r="I159" s="93"/>
      <c r="J159" s="93"/>
      <c r="K159" s="93"/>
      <c r="L159" s="93"/>
    </row>
    <row r="160" spans="6:12" x14ac:dyDescent="0.25">
      <c r="F160" s="93"/>
      <c r="G160" s="93"/>
      <c r="H160" s="93"/>
      <c r="I160" s="93"/>
      <c r="J160" s="93"/>
      <c r="K160" s="93"/>
      <c r="L160" s="93"/>
    </row>
    <row r="161" spans="6:12" x14ac:dyDescent="0.25">
      <c r="F161" s="93"/>
      <c r="G161" s="93"/>
      <c r="H161" s="93"/>
      <c r="I161" s="93"/>
      <c r="J161" s="93"/>
      <c r="K161" s="93"/>
      <c r="L161" s="93"/>
    </row>
    <row r="162" spans="6:12" x14ac:dyDescent="0.25">
      <c r="F162" s="93"/>
      <c r="G162" s="93"/>
      <c r="H162" s="93"/>
      <c r="I162" s="93"/>
      <c r="J162" s="93"/>
      <c r="K162" s="93"/>
      <c r="L162" s="93"/>
    </row>
    <row r="163" spans="6:12" x14ac:dyDescent="0.25">
      <c r="F163" s="93"/>
      <c r="G163" s="93"/>
      <c r="H163" s="93"/>
      <c r="I163" s="93"/>
      <c r="J163" s="93"/>
      <c r="K163" s="93"/>
      <c r="L163" s="93"/>
    </row>
    <row r="164" spans="6:12" x14ac:dyDescent="0.25">
      <c r="F164" s="93"/>
      <c r="G164" s="93"/>
      <c r="H164" s="93"/>
      <c r="I164" s="93"/>
      <c r="J164" s="93"/>
      <c r="K164" s="93"/>
      <c r="L164" s="93"/>
    </row>
    <row r="165" spans="6:12" x14ac:dyDescent="0.25">
      <c r="F165" s="93"/>
      <c r="G165" s="93"/>
      <c r="H165" s="93"/>
      <c r="I165" s="93"/>
      <c r="J165" s="93"/>
      <c r="K165" s="93"/>
      <c r="L165" s="93"/>
    </row>
    <row r="166" spans="6:12" x14ac:dyDescent="0.25">
      <c r="F166" s="93"/>
      <c r="G166" s="93"/>
      <c r="H166" s="93"/>
      <c r="I166" s="93"/>
      <c r="J166" s="93"/>
      <c r="K166" s="93"/>
      <c r="L166" s="93"/>
    </row>
    <row r="167" spans="6:12" x14ac:dyDescent="0.25">
      <c r="F167" s="93"/>
      <c r="G167" s="93"/>
      <c r="H167" s="93"/>
      <c r="I167" s="93"/>
      <c r="J167" s="93"/>
      <c r="K167" s="93"/>
      <c r="L167" s="93"/>
    </row>
    <row r="168" spans="6:12" x14ac:dyDescent="0.25">
      <c r="F168" s="93"/>
      <c r="G168" s="93"/>
      <c r="H168" s="93"/>
      <c r="I168" s="93"/>
      <c r="J168" s="93"/>
      <c r="K168" s="93"/>
      <c r="L168" s="93"/>
    </row>
    <row r="169" spans="6:12" x14ac:dyDescent="0.25">
      <c r="F169" s="93"/>
      <c r="G169" s="93"/>
      <c r="H169" s="93"/>
      <c r="I169" s="93"/>
      <c r="J169" s="93"/>
      <c r="K169" s="93"/>
      <c r="L169" s="93"/>
    </row>
    <row r="170" spans="6:12" x14ac:dyDescent="0.25">
      <c r="F170" s="93"/>
      <c r="G170" s="93"/>
      <c r="H170" s="93"/>
      <c r="I170" s="93"/>
      <c r="J170" s="93"/>
      <c r="K170" s="93"/>
      <c r="L170" s="93"/>
    </row>
    <row r="171" spans="6:12" x14ac:dyDescent="0.25">
      <c r="F171" s="93"/>
      <c r="G171" s="93"/>
      <c r="H171" s="93"/>
      <c r="I171" s="93"/>
      <c r="J171" s="93"/>
      <c r="K171" s="93"/>
      <c r="L171" s="93"/>
    </row>
    <row r="172" spans="6:12" x14ac:dyDescent="0.25">
      <c r="F172" s="93"/>
      <c r="G172" s="93"/>
      <c r="H172" s="93"/>
      <c r="I172" s="93"/>
      <c r="J172" s="93"/>
      <c r="K172" s="93"/>
      <c r="L172" s="93"/>
    </row>
    <row r="173" spans="6:12" x14ac:dyDescent="0.25">
      <c r="F173" s="93"/>
      <c r="G173" s="93"/>
      <c r="H173" s="93"/>
      <c r="I173" s="93"/>
      <c r="J173" s="93"/>
      <c r="K173" s="93"/>
      <c r="L173" s="93"/>
    </row>
    <row r="174" spans="6:12" x14ac:dyDescent="0.25">
      <c r="F174" s="93"/>
      <c r="G174" s="93"/>
      <c r="H174" s="93"/>
      <c r="I174" s="93"/>
      <c r="J174" s="93"/>
      <c r="K174" s="93"/>
      <c r="L174" s="93"/>
    </row>
    <row r="175" spans="6:12" x14ac:dyDescent="0.25">
      <c r="F175" s="93"/>
      <c r="G175" s="93"/>
      <c r="H175" s="93"/>
      <c r="I175" s="93"/>
      <c r="J175" s="93"/>
      <c r="K175" s="93"/>
      <c r="L175" s="93"/>
    </row>
    <row r="176" spans="6:12" x14ac:dyDescent="0.25">
      <c r="F176" s="93"/>
      <c r="G176" s="93"/>
      <c r="H176" s="93"/>
      <c r="I176" s="93"/>
      <c r="J176" s="93"/>
      <c r="K176" s="93"/>
      <c r="L176" s="93"/>
    </row>
    <row r="177" spans="6:12" x14ac:dyDescent="0.25">
      <c r="F177" s="93"/>
      <c r="G177" s="93"/>
      <c r="H177" s="93"/>
      <c r="I177" s="93"/>
      <c r="J177" s="93"/>
      <c r="K177" s="93"/>
      <c r="L177" s="93"/>
    </row>
    <row r="178" spans="6:12" x14ac:dyDescent="0.25">
      <c r="F178" s="93"/>
      <c r="G178" s="93"/>
      <c r="H178" s="93"/>
      <c r="I178" s="93"/>
      <c r="J178" s="93"/>
      <c r="K178" s="93"/>
      <c r="L178" s="93"/>
    </row>
    <row r="179" spans="6:12" x14ac:dyDescent="0.25">
      <c r="F179" s="93"/>
      <c r="G179" s="93"/>
      <c r="H179" s="93"/>
      <c r="I179" s="93"/>
      <c r="J179" s="93"/>
      <c r="K179" s="93"/>
      <c r="L179" s="93"/>
    </row>
    <row r="180" spans="6:12" x14ac:dyDescent="0.25">
      <c r="F180" s="93"/>
      <c r="G180" s="93"/>
      <c r="H180" s="93"/>
      <c r="I180" s="93"/>
      <c r="J180" s="93"/>
      <c r="K180" s="93"/>
      <c r="L180" s="93"/>
    </row>
    <row r="181" spans="6:12" x14ac:dyDescent="0.25">
      <c r="F181" s="93"/>
      <c r="G181" s="93"/>
      <c r="H181" s="93"/>
      <c r="I181" s="93"/>
      <c r="J181" s="93"/>
      <c r="K181" s="93"/>
      <c r="L181" s="93"/>
    </row>
    <row r="182" spans="6:12" x14ac:dyDescent="0.25">
      <c r="F182" s="93"/>
      <c r="G182" s="93"/>
      <c r="H182" s="93"/>
      <c r="I182" s="93"/>
      <c r="J182" s="93"/>
      <c r="K182" s="93"/>
      <c r="L182" s="93"/>
    </row>
    <row r="183" spans="6:12" x14ac:dyDescent="0.25">
      <c r="F183" s="93"/>
      <c r="G183" s="93"/>
      <c r="H183" s="93"/>
      <c r="I183" s="93"/>
      <c r="J183" s="93"/>
      <c r="K183" s="93"/>
      <c r="L183" s="93"/>
    </row>
    <row r="184" spans="6:12" x14ac:dyDescent="0.25">
      <c r="F184" s="93"/>
      <c r="G184" s="93"/>
      <c r="H184" s="93"/>
      <c r="I184" s="93"/>
      <c r="J184" s="93"/>
      <c r="K184" s="93"/>
      <c r="L184" s="93"/>
    </row>
    <row r="185" spans="6:12" x14ac:dyDescent="0.25">
      <c r="F185" s="93"/>
      <c r="G185" s="93"/>
      <c r="H185" s="93"/>
      <c r="I185" s="93"/>
      <c r="J185" s="93"/>
      <c r="K185" s="93"/>
      <c r="L185" s="93"/>
    </row>
    <row r="186" spans="6:12" x14ac:dyDescent="0.25">
      <c r="F186" s="93"/>
      <c r="G186" s="93"/>
      <c r="H186" s="93"/>
      <c r="I186" s="93"/>
      <c r="J186" s="93"/>
      <c r="K186" s="93"/>
      <c r="L186" s="93"/>
    </row>
    <row r="187" spans="6:12" x14ac:dyDescent="0.25">
      <c r="F187" s="93"/>
      <c r="G187" s="93"/>
      <c r="H187" s="93"/>
      <c r="I187" s="93"/>
      <c r="J187" s="93"/>
      <c r="K187" s="93"/>
      <c r="L187" s="93"/>
    </row>
    <row r="188" spans="6:12" x14ac:dyDescent="0.25">
      <c r="F188" s="93"/>
      <c r="G188" s="93"/>
      <c r="H188" s="93"/>
      <c r="I188" s="93"/>
      <c r="J188" s="93"/>
      <c r="K188" s="93"/>
      <c r="L188" s="93"/>
    </row>
    <row r="189" spans="6:12" x14ac:dyDescent="0.25">
      <c r="F189" s="93"/>
      <c r="G189" s="93"/>
      <c r="H189" s="93"/>
      <c r="I189" s="93"/>
      <c r="J189" s="93"/>
      <c r="K189" s="93"/>
      <c r="L189" s="93"/>
    </row>
    <row r="190" spans="6:12" x14ac:dyDescent="0.25">
      <c r="F190" s="93"/>
      <c r="G190" s="93"/>
      <c r="H190" s="93"/>
      <c r="I190" s="93"/>
      <c r="J190" s="93"/>
      <c r="K190" s="93"/>
      <c r="L190" s="93"/>
    </row>
    <row r="191" spans="6:12" x14ac:dyDescent="0.25">
      <c r="F191" s="93"/>
      <c r="G191" s="93"/>
      <c r="H191" s="93"/>
      <c r="I191" s="93"/>
      <c r="J191" s="93"/>
      <c r="K191" s="93"/>
      <c r="L191" s="93"/>
    </row>
    <row r="192" spans="6:12" x14ac:dyDescent="0.25">
      <c r="F192" s="93"/>
      <c r="G192" s="93"/>
      <c r="H192" s="93"/>
      <c r="I192" s="93"/>
      <c r="J192" s="93"/>
      <c r="K192" s="93"/>
    </row>
    <row r="193" spans="6:11" x14ac:dyDescent="0.25">
      <c r="F193" s="93"/>
      <c r="G193" s="93"/>
      <c r="H193" s="93"/>
      <c r="I193" s="93"/>
      <c r="J193" s="93"/>
      <c r="K193" s="93"/>
    </row>
    <row r="194" spans="6:11" x14ac:dyDescent="0.25">
      <c r="F194" s="93"/>
      <c r="G194" s="93"/>
      <c r="H194" s="93"/>
      <c r="I194" s="93"/>
      <c r="J194" s="93"/>
      <c r="K194" s="93"/>
    </row>
    <row r="195" spans="6:11" x14ac:dyDescent="0.25">
      <c r="F195" s="93"/>
      <c r="G195" s="93"/>
      <c r="H195" s="93"/>
      <c r="I195" s="93"/>
      <c r="J195" s="93"/>
      <c r="K195" s="93"/>
    </row>
    <row r="196" spans="6:11" x14ac:dyDescent="0.25">
      <c r="F196" s="93"/>
      <c r="G196" s="93"/>
      <c r="H196" s="93"/>
      <c r="I196" s="93"/>
      <c r="J196" s="93"/>
      <c r="K196" s="93"/>
    </row>
    <row r="197" spans="6:11" x14ac:dyDescent="0.25">
      <c r="F197" s="93"/>
      <c r="G197" s="93"/>
      <c r="H197" s="93"/>
      <c r="I197" s="93"/>
      <c r="J197" s="93"/>
      <c r="K197" s="93"/>
    </row>
    <row r="198" spans="6:11" x14ac:dyDescent="0.25">
      <c r="F198" s="93"/>
      <c r="G198" s="93"/>
      <c r="H198" s="93"/>
      <c r="I198" s="93"/>
      <c r="J198" s="93"/>
      <c r="K198" s="93"/>
    </row>
    <row r="199" spans="6:11" x14ac:dyDescent="0.25">
      <c r="F199" s="93"/>
      <c r="G199" s="93"/>
      <c r="H199" s="93"/>
      <c r="I199" s="93"/>
      <c r="J199" s="93"/>
      <c r="K199" s="93"/>
    </row>
    <row r="200" spans="6:11" x14ac:dyDescent="0.25">
      <c r="F200" s="93"/>
      <c r="G200" s="93"/>
      <c r="H200" s="93"/>
      <c r="I200" s="93"/>
      <c r="J200" s="93"/>
      <c r="K200" s="93"/>
    </row>
    <row r="201" spans="6:11" x14ac:dyDescent="0.25">
      <c r="F201" s="93"/>
      <c r="G201" s="93"/>
      <c r="H201" s="93"/>
      <c r="I201" s="93"/>
      <c r="J201" s="93"/>
      <c r="K201" s="93"/>
    </row>
    <row r="202" spans="6:11" x14ac:dyDescent="0.25">
      <c r="F202" s="93"/>
      <c r="G202" s="93"/>
      <c r="H202" s="93"/>
      <c r="I202" s="93"/>
      <c r="J202" s="93"/>
      <c r="K202" s="93"/>
    </row>
    <row r="203" spans="6:11" x14ac:dyDescent="0.25">
      <c r="F203" s="93"/>
      <c r="G203" s="93"/>
      <c r="H203" s="93"/>
      <c r="I203" s="93"/>
      <c r="J203" s="93"/>
      <c r="K203" s="93"/>
    </row>
  </sheetData>
  <mergeCells count="3">
    <mergeCell ref="F9:K9"/>
    <mergeCell ref="F40:K40"/>
    <mergeCell ref="D4:G4"/>
  </mergeCells>
  <conditionalFormatting sqref="F36:K39">
    <cfRule type="cellIs" dxfId="0" priority="2" operator="notEqual">
      <formula>0</formula>
    </cfRule>
  </conditionalFormatting>
  <printOptions gridLines="1"/>
  <pageMargins left="0.25" right="0.25" top="0.75" bottom="0.75" header="0.3" footer="0.3"/>
  <pageSetup scale="66" fitToHeight="0" orientation="portrait" r:id="rId1"/>
  <headerFooter alignWithMargins="0"/>
  <rowBreaks count="1" manualBreakCount="1">
    <brk id="64"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1000000}">
          <x14:formula1>
            <xm:f>'Funding Matrix'!$S$1:$S$5</xm:f>
          </x14:formula1>
          <xm:sqref>D38 D5</xm:sqref>
        </x14:dataValidation>
        <x14:dataValidation type="list" allowBlank="1" showInputMessage="1" showErrorMessage="1" xr:uid="{00000000-0002-0000-0400-000003000000}">
          <x14:formula1>
            <xm:f>'Funding Matrix'!$S$14:$S$15</xm:f>
          </x14:formula1>
          <xm:sqref>D36</xm:sqref>
        </x14:dataValidation>
        <x14:dataValidation type="list" allowBlank="1" showInputMessage="1" showErrorMessage="1" xr:uid="{00000000-0002-0000-0400-000000000000}">
          <x14:formula1>
            <xm:f>'Funding Matrix'!$C$9:$C$29</xm:f>
          </x14:formula1>
          <xm:sqref>D37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2" tint="-0.249977111117893"/>
  </sheetPr>
  <dimension ref="A1:W92"/>
  <sheetViews>
    <sheetView workbookViewId="0">
      <selection activeCell="F25" sqref="F25"/>
    </sheetView>
  </sheetViews>
  <sheetFormatPr defaultRowHeight="15" x14ac:dyDescent="0.25"/>
  <cols>
    <col min="1" max="1" width="35.28515625" style="106" customWidth="1"/>
    <col min="2" max="2" width="11" style="106" bestFit="1" customWidth="1"/>
    <col min="3" max="3" width="19.42578125" style="106" customWidth="1"/>
    <col min="4" max="4" width="4.42578125" style="106" customWidth="1"/>
    <col min="5" max="5" width="11.42578125" style="106" customWidth="1"/>
    <col min="6" max="6" width="16.7109375" bestFit="1" customWidth="1"/>
    <col min="8" max="8" width="7.85546875" style="117" bestFit="1" customWidth="1"/>
    <col min="9" max="9" width="12.42578125" customWidth="1"/>
    <col min="10" max="10" width="1.7109375" customWidth="1"/>
    <col min="11" max="11" width="6.85546875" bestFit="1" customWidth="1"/>
    <col min="12" max="12" width="12.5703125" bestFit="1" customWidth="1"/>
    <col min="13" max="13" width="1.42578125" customWidth="1"/>
    <col min="14" max="14" width="6.85546875" bestFit="1" customWidth="1"/>
    <col min="15" max="15" width="12.5703125" bestFit="1" customWidth="1"/>
    <col min="16" max="16" width="1.28515625" customWidth="1"/>
    <col min="17" max="17" width="6.85546875" bestFit="1" customWidth="1"/>
    <col min="18" max="18" width="12.5703125" bestFit="1" customWidth="1"/>
    <col min="19" max="19" width="1.42578125" customWidth="1"/>
    <col min="20" max="20" width="6.85546875" bestFit="1" customWidth="1"/>
    <col min="22" max="22" width="5.140625" customWidth="1"/>
  </cols>
  <sheetData>
    <row r="1" spans="1:23" x14ac:dyDescent="0.25">
      <c r="A1" s="237" t="s">
        <v>181</v>
      </c>
      <c r="B1" s="237" t="s">
        <v>182</v>
      </c>
      <c r="C1" s="238"/>
      <c r="G1" t="s">
        <v>183</v>
      </c>
      <c r="I1" s="56">
        <v>0.31</v>
      </c>
      <c r="L1" s="56"/>
      <c r="O1" s="56"/>
      <c r="R1" s="56"/>
      <c r="U1" s="56"/>
    </row>
    <row r="2" spans="1:23" x14ac:dyDescent="0.25">
      <c r="H2" s="363" t="s">
        <v>184</v>
      </c>
      <c r="I2" s="363"/>
      <c r="K2" s="363" t="s">
        <v>185</v>
      </c>
      <c r="L2" s="363"/>
      <c r="N2" s="363" t="s">
        <v>186</v>
      </c>
      <c r="O2" s="363"/>
      <c r="P2" s="210"/>
      <c r="Q2" s="363" t="s">
        <v>187</v>
      </c>
      <c r="R2" s="363"/>
      <c r="S2" s="210"/>
      <c r="T2" s="363" t="s">
        <v>188</v>
      </c>
      <c r="U2" s="363"/>
    </row>
    <row r="3" spans="1:23" x14ac:dyDescent="0.25">
      <c r="A3" s="235" t="s">
        <v>189</v>
      </c>
      <c r="B3" s="235" t="s">
        <v>190</v>
      </c>
      <c r="C3" s="235" t="s">
        <v>191</v>
      </c>
      <c r="D3" s="235" t="s">
        <v>192</v>
      </c>
      <c r="E3" s="235" t="s">
        <v>193</v>
      </c>
      <c r="F3" s="63" t="s">
        <v>194</v>
      </c>
      <c r="G3" s="63"/>
      <c r="H3" s="240" t="s">
        <v>195</v>
      </c>
      <c r="I3" s="63" t="s">
        <v>196</v>
      </c>
      <c r="J3" s="63"/>
      <c r="K3" s="235" t="s">
        <v>197</v>
      </c>
      <c r="L3" s="63" t="s">
        <v>196</v>
      </c>
      <c r="M3" s="63"/>
      <c r="N3" s="235" t="s">
        <v>197</v>
      </c>
      <c r="O3" s="63" t="s">
        <v>196</v>
      </c>
      <c r="P3" s="63"/>
      <c r="Q3" s="235" t="s">
        <v>197</v>
      </c>
      <c r="R3" s="63" t="s">
        <v>196</v>
      </c>
      <c r="S3" s="63"/>
      <c r="T3" s="235" t="s">
        <v>197</v>
      </c>
      <c r="U3" s="63" t="s">
        <v>196</v>
      </c>
    </row>
    <row r="4" spans="1:23" x14ac:dyDescent="0.25">
      <c r="B4" s="239"/>
      <c r="C4" s="239"/>
      <c r="E4" s="234"/>
      <c r="F4" s="64"/>
      <c r="H4" s="56">
        <v>0</v>
      </c>
      <c r="I4" s="245">
        <f>(F4*H4)*(1+$I$1)</f>
        <v>0</v>
      </c>
      <c r="J4" s="55"/>
      <c r="K4" s="248">
        <v>0.3</v>
      </c>
      <c r="L4" s="245">
        <f>(I4*K4)*(1+$I$1)</f>
        <v>0</v>
      </c>
      <c r="M4" s="55"/>
      <c r="N4" s="248">
        <v>0.3</v>
      </c>
      <c r="O4" s="245">
        <f>(L4*N4)*(1+$I$1)</f>
        <v>0</v>
      </c>
      <c r="P4" s="55"/>
      <c r="Q4" s="248">
        <v>0.3</v>
      </c>
      <c r="R4" s="245">
        <f>(O4*Q4)*(1+$I$1)</f>
        <v>0</v>
      </c>
      <c r="S4" s="58"/>
      <c r="T4" s="248">
        <v>0.3</v>
      </c>
      <c r="U4" s="245">
        <f>(R4*T4)*(1+$I$1)</f>
        <v>0</v>
      </c>
      <c r="W4" s="115"/>
    </row>
    <row r="5" spans="1:23" x14ac:dyDescent="0.25">
      <c r="B5" s="239"/>
      <c r="C5" s="239"/>
      <c r="E5" s="234"/>
      <c r="F5" s="64">
        <f>D5*E5</f>
        <v>0</v>
      </c>
      <c r="H5" s="56">
        <v>0.3</v>
      </c>
      <c r="I5" s="245">
        <f t="shared" ref="I5:I17" si="0">(F5*H5)*(1+$I$1)</f>
        <v>0</v>
      </c>
      <c r="J5" s="55"/>
      <c r="K5" s="248">
        <v>0.3</v>
      </c>
      <c r="L5" s="245">
        <f t="shared" ref="L5:L17" si="1">(I5*K5)*(1+$I$1)</f>
        <v>0</v>
      </c>
      <c r="M5" s="55"/>
      <c r="N5" s="250">
        <v>0.3</v>
      </c>
      <c r="O5" s="245">
        <f t="shared" ref="O5:O17" si="2">(L5*N5)*(1+$I$1)</f>
        <v>0</v>
      </c>
      <c r="P5" s="55"/>
      <c r="Q5" s="250">
        <v>0.3</v>
      </c>
      <c r="R5" s="245">
        <f t="shared" ref="R5:R17" si="3">(O5*Q5)*(1+$I$1)</f>
        <v>0</v>
      </c>
      <c r="S5" s="58"/>
      <c r="T5" s="250">
        <v>0.3</v>
      </c>
      <c r="U5" s="245">
        <f t="shared" ref="U5:U17" si="4">(R5*T5)*(1+$I$1)</f>
        <v>0</v>
      </c>
    </row>
    <row r="6" spans="1:23" x14ac:dyDescent="0.25">
      <c r="E6" s="234"/>
      <c r="F6" s="64">
        <f>D6*E6</f>
        <v>0</v>
      </c>
      <c r="H6" s="56">
        <v>0.22</v>
      </c>
      <c r="I6" s="245">
        <f t="shared" si="0"/>
        <v>0</v>
      </c>
      <c r="J6" s="55"/>
      <c r="K6" s="248">
        <v>0.22</v>
      </c>
      <c r="L6" s="245">
        <f t="shared" si="1"/>
        <v>0</v>
      </c>
      <c r="M6" s="55"/>
      <c r="N6" s="250">
        <v>0.22</v>
      </c>
      <c r="O6" s="245">
        <f t="shared" si="2"/>
        <v>0</v>
      </c>
      <c r="P6" s="55"/>
      <c r="Q6" s="250">
        <v>0.22</v>
      </c>
      <c r="R6" s="245">
        <f t="shared" si="3"/>
        <v>0</v>
      </c>
      <c r="S6" s="58"/>
      <c r="T6" s="250">
        <v>0.22</v>
      </c>
      <c r="U6" s="245">
        <f t="shared" si="4"/>
        <v>0</v>
      </c>
    </row>
    <row r="7" spans="1:23" x14ac:dyDescent="0.25">
      <c r="E7" s="234"/>
      <c r="F7" s="64">
        <f>D7*E7</f>
        <v>0</v>
      </c>
      <c r="H7" s="56">
        <v>0.14000000000000001</v>
      </c>
      <c r="I7" s="245">
        <f t="shared" si="0"/>
        <v>0</v>
      </c>
      <c r="J7" s="55"/>
      <c r="K7" s="248">
        <v>0.14000000000000001</v>
      </c>
      <c r="L7" s="245">
        <f t="shared" si="1"/>
        <v>0</v>
      </c>
      <c r="M7" s="55"/>
      <c r="N7" s="250">
        <v>0.14000000000000001</v>
      </c>
      <c r="O7" s="245">
        <f t="shared" si="2"/>
        <v>0</v>
      </c>
      <c r="P7" s="55"/>
      <c r="Q7" s="250">
        <v>0.14000000000000001</v>
      </c>
      <c r="R7" s="245">
        <f t="shared" si="3"/>
        <v>0</v>
      </c>
      <c r="S7" s="58"/>
      <c r="T7" s="250">
        <v>0.14000000000000001</v>
      </c>
      <c r="U7" s="245">
        <f t="shared" si="4"/>
        <v>0</v>
      </c>
    </row>
    <row r="8" spans="1:23" x14ac:dyDescent="0.25">
      <c r="E8" s="236"/>
      <c r="F8" s="64">
        <f t="shared" ref="F8:F17" si="5">D8*E8</f>
        <v>0</v>
      </c>
      <c r="H8" s="56">
        <v>0.14000000000000001</v>
      </c>
      <c r="I8" s="245">
        <f t="shared" si="0"/>
        <v>0</v>
      </c>
      <c r="J8" s="55"/>
      <c r="K8" s="248">
        <v>0.14000000000000001</v>
      </c>
      <c r="L8" s="245">
        <f t="shared" si="1"/>
        <v>0</v>
      </c>
      <c r="M8" s="55"/>
      <c r="N8" s="250">
        <v>0.14000000000000001</v>
      </c>
      <c r="O8" s="245">
        <f t="shared" si="2"/>
        <v>0</v>
      </c>
      <c r="P8" s="55"/>
      <c r="Q8" s="250">
        <v>0.14000000000000001</v>
      </c>
      <c r="R8" s="245">
        <f t="shared" si="3"/>
        <v>0</v>
      </c>
      <c r="S8" s="59"/>
      <c r="T8" s="250">
        <v>0.14000000000000001</v>
      </c>
      <c r="U8" s="245">
        <f t="shared" si="4"/>
        <v>0</v>
      </c>
    </row>
    <row r="9" spans="1:23" x14ac:dyDescent="0.25">
      <c r="F9" s="64">
        <f t="shared" si="5"/>
        <v>0</v>
      </c>
      <c r="G9" s="56"/>
      <c r="H9" s="56">
        <v>0.14000000000000001</v>
      </c>
      <c r="I9" s="245">
        <f t="shared" si="0"/>
        <v>0</v>
      </c>
      <c r="K9" s="248">
        <v>0.14000000000000001</v>
      </c>
      <c r="L9" s="245">
        <f t="shared" si="1"/>
        <v>0</v>
      </c>
      <c r="N9" s="250">
        <v>0.14000000000000001</v>
      </c>
      <c r="O9" s="245">
        <f t="shared" si="2"/>
        <v>0</v>
      </c>
      <c r="Q9" s="250">
        <v>0.14000000000000001</v>
      </c>
      <c r="R9" s="245">
        <f t="shared" si="3"/>
        <v>0</v>
      </c>
      <c r="T9" s="250">
        <v>0.14000000000000001</v>
      </c>
      <c r="U9" s="245">
        <f t="shared" si="4"/>
        <v>0</v>
      </c>
    </row>
    <row r="10" spans="1:23" x14ac:dyDescent="0.25">
      <c r="F10" s="64">
        <f t="shared" si="5"/>
        <v>0</v>
      </c>
      <c r="H10" s="56">
        <v>0.3</v>
      </c>
      <c r="I10" s="245">
        <f t="shared" si="0"/>
        <v>0</v>
      </c>
      <c r="K10" s="248">
        <v>0.3</v>
      </c>
      <c r="L10" s="245">
        <f t="shared" si="1"/>
        <v>0</v>
      </c>
      <c r="N10" s="250">
        <v>0.3</v>
      </c>
      <c r="O10" s="245">
        <f t="shared" si="2"/>
        <v>0</v>
      </c>
      <c r="Q10" s="250">
        <v>0.3</v>
      </c>
      <c r="R10" s="245">
        <f t="shared" si="3"/>
        <v>0</v>
      </c>
      <c r="T10" s="250">
        <v>0.3</v>
      </c>
      <c r="U10" s="245">
        <f t="shared" si="4"/>
        <v>0</v>
      </c>
    </row>
    <row r="11" spans="1:23" x14ac:dyDescent="0.25">
      <c r="F11" s="64">
        <f t="shared" si="5"/>
        <v>0</v>
      </c>
      <c r="H11" s="56">
        <v>0.14000000000000001</v>
      </c>
      <c r="I11" s="245">
        <f t="shared" si="0"/>
        <v>0</v>
      </c>
      <c r="K11" s="248">
        <v>0.14000000000000001</v>
      </c>
      <c r="L11" s="245">
        <f t="shared" si="1"/>
        <v>0</v>
      </c>
      <c r="N11" s="250">
        <v>0.14000000000000001</v>
      </c>
      <c r="O11" s="245">
        <f t="shared" si="2"/>
        <v>0</v>
      </c>
      <c r="Q11" s="250">
        <v>0.14000000000000001</v>
      </c>
      <c r="R11" s="245">
        <f t="shared" si="3"/>
        <v>0</v>
      </c>
      <c r="T11" s="250">
        <v>0.14000000000000001</v>
      </c>
      <c r="U11" s="245">
        <f t="shared" si="4"/>
        <v>0</v>
      </c>
    </row>
    <row r="12" spans="1:23" x14ac:dyDescent="0.25">
      <c r="F12" s="64">
        <f t="shared" si="5"/>
        <v>0</v>
      </c>
      <c r="H12" s="56">
        <v>0.3</v>
      </c>
      <c r="I12" s="245">
        <f t="shared" si="0"/>
        <v>0</v>
      </c>
      <c r="K12" s="248">
        <v>0.3</v>
      </c>
      <c r="L12" s="245">
        <f t="shared" si="1"/>
        <v>0</v>
      </c>
      <c r="N12" s="250">
        <v>0.3</v>
      </c>
      <c r="O12" s="245">
        <f t="shared" si="2"/>
        <v>0</v>
      </c>
      <c r="Q12" s="250">
        <v>0.3</v>
      </c>
      <c r="R12" s="245">
        <f t="shared" si="3"/>
        <v>0</v>
      </c>
      <c r="T12" s="250">
        <v>0.3</v>
      </c>
      <c r="U12" s="245">
        <f t="shared" si="4"/>
        <v>0</v>
      </c>
    </row>
    <row r="13" spans="1:23" x14ac:dyDescent="0.25">
      <c r="F13" s="64">
        <f t="shared" si="5"/>
        <v>0</v>
      </c>
      <c r="H13" s="56">
        <v>0.14000000000000001</v>
      </c>
      <c r="I13" s="245">
        <f t="shared" si="0"/>
        <v>0</v>
      </c>
      <c r="K13" s="248">
        <v>0.14000000000000001</v>
      </c>
      <c r="L13" s="245">
        <f t="shared" si="1"/>
        <v>0</v>
      </c>
      <c r="N13" s="250">
        <v>0.14000000000000001</v>
      </c>
      <c r="O13" s="245">
        <f t="shared" si="2"/>
        <v>0</v>
      </c>
      <c r="Q13" s="250">
        <v>0.14000000000000001</v>
      </c>
      <c r="R13" s="245">
        <f t="shared" si="3"/>
        <v>0</v>
      </c>
      <c r="T13" s="250">
        <v>0.14000000000000001</v>
      </c>
      <c r="U13" s="245">
        <f t="shared" si="4"/>
        <v>0</v>
      </c>
    </row>
    <row r="14" spans="1:23" x14ac:dyDescent="0.25">
      <c r="F14" s="64">
        <f t="shared" si="5"/>
        <v>0</v>
      </c>
      <c r="H14" s="56">
        <v>0.14000000000000001</v>
      </c>
      <c r="I14" s="245">
        <f t="shared" si="0"/>
        <v>0</v>
      </c>
      <c r="K14" s="248">
        <v>0.14000000000000001</v>
      </c>
      <c r="L14" s="245">
        <f t="shared" si="1"/>
        <v>0</v>
      </c>
      <c r="N14" s="250">
        <v>0.14000000000000001</v>
      </c>
      <c r="O14" s="245">
        <f t="shared" si="2"/>
        <v>0</v>
      </c>
      <c r="Q14" s="250">
        <v>0.14000000000000001</v>
      </c>
      <c r="R14" s="245">
        <f t="shared" si="3"/>
        <v>0</v>
      </c>
      <c r="T14" s="250">
        <v>0.14000000000000001</v>
      </c>
      <c r="U14" s="245">
        <f t="shared" si="4"/>
        <v>0</v>
      </c>
    </row>
    <row r="15" spans="1:23" x14ac:dyDescent="0.25">
      <c r="F15" s="64">
        <f t="shared" si="5"/>
        <v>0</v>
      </c>
      <c r="H15" s="56">
        <v>0.14000000000000001</v>
      </c>
      <c r="I15" s="245">
        <f t="shared" si="0"/>
        <v>0</v>
      </c>
      <c r="K15" s="248">
        <v>0.14000000000000001</v>
      </c>
      <c r="L15" s="245">
        <f t="shared" si="1"/>
        <v>0</v>
      </c>
      <c r="N15" s="250">
        <v>0.14000000000000001</v>
      </c>
      <c r="O15" s="245">
        <f t="shared" si="2"/>
        <v>0</v>
      </c>
      <c r="Q15" s="250">
        <v>0.14000000000000001</v>
      </c>
      <c r="R15" s="245">
        <f t="shared" si="3"/>
        <v>0</v>
      </c>
      <c r="T15" s="250">
        <v>0.14000000000000001</v>
      </c>
      <c r="U15" s="245">
        <f t="shared" si="4"/>
        <v>0</v>
      </c>
    </row>
    <row r="16" spans="1:23" x14ac:dyDescent="0.25">
      <c r="F16" s="64">
        <f t="shared" si="5"/>
        <v>0</v>
      </c>
      <c r="H16" s="56">
        <v>0.14000000000000001</v>
      </c>
      <c r="I16" s="245">
        <f t="shared" si="0"/>
        <v>0</v>
      </c>
      <c r="K16" s="248">
        <v>0.14000000000000001</v>
      </c>
      <c r="L16" s="245">
        <f t="shared" si="1"/>
        <v>0</v>
      </c>
      <c r="N16" s="250">
        <v>0.14000000000000001</v>
      </c>
      <c r="O16" s="245">
        <f t="shared" si="2"/>
        <v>0</v>
      </c>
      <c r="Q16" s="250">
        <v>0.14000000000000001</v>
      </c>
      <c r="R16" s="245">
        <f t="shared" si="3"/>
        <v>0</v>
      </c>
      <c r="T16" s="250">
        <v>0.14000000000000001</v>
      </c>
      <c r="U16" s="245">
        <f t="shared" si="4"/>
        <v>0</v>
      </c>
    </row>
    <row r="17" spans="6:21" x14ac:dyDescent="0.25">
      <c r="F17" s="64">
        <f t="shared" si="5"/>
        <v>0</v>
      </c>
      <c r="H17" s="56">
        <v>0.14000000000000001</v>
      </c>
      <c r="I17" s="245">
        <f t="shared" si="0"/>
        <v>0</v>
      </c>
      <c r="K17" s="248">
        <v>0.14000000000000001</v>
      </c>
      <c r="L17" s="245">
        <f t="shared" si="1"/>
        <v>0</v>
      </c>
      <c r="N17" s="248">
        <v>0.14000000000000001</v>
      </c>
      <c r="O17" s="245">
        <f t="shared" si="2"/>
        <v>0</v>
      </c>
      <c r="Q17" s="248">
        <v>0.14000000000000001</v>
      </c>
      <c r="R17" s="245">
        <f t="shared" si="3"/>
        <v>0</v>
      </c>
      <c r="T17" s="248">
        <v>0.14000000000000001</v>
      </c>
      <c r="U17" s="245">
        <f t="shared" si="4"/>
        <v>0</v>
      </c>
    </row>
    <row r="18" spans="6:21" ht="15.75" thickBot="1" x14ac:dyDescent="0.3">
      <c r="F18" s="64"/>
      <c r="H18" s="246"/>
      <c r="I18" s="247">
        <f>SUM(I4:I17)</f>
        <v>0</v>
      </c>
      <c r="K18" s="249"/>
      <c r="L18" s="247">
        <f>SUM(L4:L17)</f>
        <v>0</v>
      </c>
      <c r="N18" s="251"/>
      <c r="O18" s="247">
        <f>SUM(O4:O17)</f>
        <v>0</v>
      </c>
      <c r="Q18" s="251"/>
      <c r="R18" s="247">
        <f>SUM(R4:R17)</f>
        <v>0</v>
      </c>
      <c r="T18" s="251"/>
      <c r="U18" s="247">
        <f>SUM(U4:U17)</f>
        <v>0</v>
      </c>
    </row>
    <row r="19" spans="6:21" ht="15.75" thickTop="1" x14ac:dyDescent="0.25">
      <c r="H19" s="241"/>
      <c r="K19" s="106"/>
      <c r="N19" s="106"/>
      <c r="Q19" s="106"/>
      <c r="T19" s="106"/>
    </row>
    <row r="20" spans="6:21" x14ac:dyDescent="0.25">
      <c r="H20" s="241"/>
      <c r="K20" s="106"/>
      <c r="N20" s="106"/>
      <c r="Q20" s="106"/>
      <c r="T20" s="106"/>
    </row>
    <row r="21" spans="6:21" x14ac:dyDescent="0.25">
      <c r="H21" s="241"/>
      <c r="K21" s="106"/>
      <c r="N21" s="106"/>
      <c r="Q21" s="106"/>
      <c r="T21" s="106"/>
    </row>
    <row r="22" spans="6:21" x14ac:dyDescent="0.25">
      <c r="H22" s="241"/>
      <c r="K22" s="106"/>
      <c r="N22" s="106"/>
      <c r="Q22" s="106"/>
      <c r="T22" s="106"/>
    </row>
    <row r="23" spans="6:21" x14ac:dyDescent="0.25">
      <c r="H23" s="241"/>
      <c r="K23" s="106"/>
      <c r="N23" s="106"/>
      <c r="Q23" s="106"/>
      <c r="T23" s="106"/>
    </row>
    <row r="24" spans="6:21" x14ac:dyDescent="0.25">
      <c r="H24" s="241"/>
      <c r="K24" s="106"/>
      <c r="N24" s="106"/>
      <c r="Q24" s="106"/>
      <c r="T24" s="106"/>
    </row>
    <row r="25" spans="6:21" x14ac:dyDescent="0.25">
      <c r="H25" s="241"/>
      <c r="K25" s="106"/>
      <c r="N25" s="106"/>
      <c r="Q25" s="106"/>
      <c r="T25" s="106"/>
    </row>
    <row r="26" spans="6:21" x14ac:dyDescent="0.25">
      <c r="H26" s="241"/>
      <c r="K26" s="106"/>
      <c r="N26" s="106"/>
      <c r="Q26" s="106"/>
      <c r="T26" s="106"/>
    </row>
    <row r="27" spans="6:21" x14ac:dyDescent="0.25">
      <c r="H27" s="241"/>
      <c r="K27" s="106"/>
      <c r="N27" s="106"/>
      <c r="Q27" s="106"/>
      <c r="T27" s="106"/>
    </row>
    <row r="28" spans="6:21" x14ac:dyDescent="0.25">
      <c r="H28" s="241"/>
      <c r="K28" s="106"/>
      <c r="N28" s="106"/>
      <c r="Q28" s="106"/>
      <c r="T28" s="106"/>
    </row>
    <row r="29" spans="6:21" x14ac:dyDescent="0.25">
      <c r="H29" s="241"/>
      <c r="K29" s="106"/>
      <c r="N29" s="106"/>
      <c r="Q29" s="106"/>
      <c r="T29" s="106"/>
    </row>
    <row r="30" spans="6:21" x14ac:dyDescent="0.25">
      <c r="H30" s="241"/>
      <c r="K30" s="106"/>
      <c r="N30" s="106"/>
      <c r="Q30" s="106"/>
      <c r="T30" s="106"/>
    </row>
    <row r="31" spans="6:21" x14ac:dyDescent="0.25">
      <c r="H31" s="241"/>
      <c r="K31" s="106"/>
      <c r="N31" s="106"/>
      <c r="Q31" s="106"/>
      <c r="T31" s="106"/>
    </row>
    <row r="32" spans="6:21" x14ac:dyDescent="0.25">
      <c r="H32" s="241"/>
      <c r="K32" s="106"/>
      <c r="N32" s="106"/>
      <c r="Q32" s="106"/>
      <c r="T32" s="106"/>
    </row>
    <row r="33" spans="8:20" x14ac:dyDescent="0.25">
      <c r="H33" s="241"/>
      <c r="K33" s="106"/>
      <c r="N33" s="106"/>
      <c r="Q33" s="106"/>
      <c r="T33" s="106"/>
    </row>
    <row r="34" spans="8:20" x14ac:dyDescent="0.25">
      <c r="H34" s="241"/>
      <c r="K34" s="106"/>
      <c r="N34" s="106"/>
      <c r="Q34" s="106"/>
      <c r="T34" s="106"/>
    </row>
    <row r="35" spans="8:20" x14ac:dyDescent="0.25">
      <c r="H35" s="241"/>
      <c r="K35" s="106"/>
      <c r="N35" s="106"/>
      <c r="Q35" s="106"/>
      <c r="T35" s="106"/>
    </row>
    <row r="36" spans="8:20" x14ac:dyDescent="0.25">
      <c r="H36" s="241"/>
      <c r="K36" s="106"/>
      <c r="N36" s="106"/>
      <c r="Q36" s="106"/>
      <c r="T36" s="106"/>
    </row>
    <row r="37" spans="8:20" x14ac:dyDescent="0.25">
      <c r="H37" s="241"/>
      <c r="K37" s="106"/>
      <c r="N37" s="106"/>
      <c r="Q37" s="106"/>
      <c r="T37" s="106"/>
    </row>
    <row r="38" spans="8:20" x14ac:dyDescent="0.25">
      <c r="H38" s="241"/>
      <c r="K38" s="106"/>
      <c r="N38" s="106"/>
      <c r="Q38" s="106"/>
      <c r="T38" s="106"/>
    </row>
    <row r="39" spans="8:20" x14ac:dyDescent="0.25">
      <c r="H39" s="241"/>
      <c r="K39" s="106"/>
      <c r="N39" s="106"/>
      <c r="Q39" s="106"/>
      <c r="T39" s="106"/>
    </row>
    <row r="40" spans="8:20" x14ac:dyDescent="0.25">
      <c r="H40" s="241"/>
      <c r="K40" s="106"/>
      <c r="N40" s="106"/>
      <c r="Q40" s="106"/>
      <c r="T40" s="106"/>
    </row>
    <row r="41" spans="8:20" x14ac:dyDescent="0.25">
      <c r="H41" s="241"/>
      <c r="K41" s="106"/>
      <c r="N41" s="106"/>
      <c r="Q41" s="106"/>
      <c r="T41" s="106"/>
    </row>
    <row r="42" spans="8:20" x14ac:dyDescent="0.25">
      <c r="H42" s="241"/>
      <c r="K42" s="106"/>
      <c r="N42" s="106"/>
      <c r="Q42" s="106"/>
      <c r="T42" s="106"/>
    </row>
    <row r="43" spans="8:20" x14ac:dyDescent="0.25">
      <c r="H43" s="241"/>
      <c r="K43" s="106"/>
      <c r="N43" s="106"/>
      <c r="Q43" s="106"/>
      <c r="T43" s="106"/>
    </row>
    <row r="44" spans="8:20" x14ac:dyDescent="0.25">
      <c r="H44" s="241"/>
      <c r="K44" s="106"/>
      <c r="N44" s="106"/>
      <c r="Q44" s="106"/>
      <c r="T44" s="106"/>
    </row>
    <row r="45" spans="8:20" x14ac:dyDescent="0.25">
      <c r="H45" s="241"/>
      <c r="K45" s="106"/>
      <c r="N45" s="106"/>
      <c r="Q45" s="106"/>
      <c r="T45" s="106"/>
    </row>
    <row r="46" spans="8:20" x14ac:dyDescent="0.25">
      <c r="H46" s="241"/>
      <c r="K46" s="106"/>
      <c r="N46" s="106"/>
      <c r="Q46" s="106"/>
      <c r="T46" s="106"/>
    </row>
    <row r="47" spans="8:20" x14ac:dyDescent="0.25">
      <c r="H47" s="241"/>
      <c r="K47" s="106"/>
      <c r="N47" s="106"/>
      <c r="Q47" s="106"/>
      <c r="T47" s="106"/>
    </row>
    <row r="48" spans="8:20" x14ac:dyDescent="0.25">
      <c r="H48" s="241"/>
      <c r="K48" s="106"/>
      <c r="N48" s="106"/>
      <c r="Q48" s="106"/>
      <c r="T48" s="106"/>
    </row>
    <row r="49" spans="8:20" x14ac:dyDescent="0.25">
      <c r="H49" s="241"/>
      <c r="K49" s="106"/>
      <c r="N49" s="106"/>
      <c r="Q49" s="106"/>
      <c r="T49" s="106"/>
    </row>
    <row r="50" spans="8:20" x14ac:dyDescent="0.25">
      <c r="H50" s="241"/>
      <c r="K50" s="106"/>
      <c r="N50" s="106"/>
      <c r="Q50" s="106"/>
      <c r="T50" s="106"/>
    </row>
    <row r="51" spans="8:20" x14ac:dyDescent="0.25">
      <c r="H51" s="241"/>
      <c r="K51" s="106"/>
      <c r="N51" s="106"/>
      <c r="Q51" s="106"/>
      <c r="T51" s="106"/>
    </row>
    <row r="52" spans="8:20" x14ac:dyDescent="0.25">
      <c r="H52" s="241"/>
      <c r="K52" s="106"/>
      <c r="N52" s="106"/>
      <c r="Q52" s="106"/>
      <c r="T52" s="106"/>
    </row>
    <row r="53" spans="8:20" x14ac:dyDescent="0.25">
      <c r="H53" s="241"/>
      <c r="K53" s="106"/>
      <c r="N53" s="106"/>
      <c r="Q53" s="106"/>
      <c r="T53" s="106"/>
    </row>
    <row r="54" spans="8:20" x14ac:dyDescent="0.25">
      <c r="H54" s="241"/>
      <c r="K54" s="106"/>
      <c r="N54" s="106"/>
      <c r="Q54" s="106"/>
      <c r="T54" s="106"/>
    </row>
    <row r="55" spans="8:20" x14ac:dyDescent="0.25">
      <c r="H55" s="241"/>
      <c r="K55" s="106"/>
      <c r="N55" s="106"/>
      <c r="Q55" s="106"/>
      <c r="T55" s="106"/>
    </row>
    <row r="56" spans="8:20" x14ac:dyDescent="0.25">
      <c r="H56" s="241"/>
      <c r="K56" s="106"/>
      <c r="N56" s="106"/>
      <c r="Q56" s="106"/>
      <c r="T56" s="106"/>
    </row>
    <row r="57" spans="8:20" x14ac:dyDescent="0.25">
      <c r="H57" s="241"/>
      <c r="K57" s="106"/>
      <c r="N57" s="106"/>
      <c r="Q57" s="106"/>
      <c r="T57" s="106"/>
    </row>
    <row r="58" spans="8:20" x14ac:dyDescent="0.25">
      <c r="H58" s="241"/>
      <c r="K58" s="106"/>
      <c r="N58" s="106"/>
      <c r="Q58" s="106"/>
      <c r="T58" s="106"/>
    </row>
    <row r="59" spans="8:20" x14ac:dyDescent="0.25">
      <c r="H59" s="241"/>
      <c r="K59" s="106"/>
      <c r="N59" s="106"/>
      <c r="Q59" s="106"/>
      <c r="T59" s="106"/>
    </row>
    <row r="60" spans="8:20" x14ac:dyDescent="0.25">
      <c r="H60" s="241"/>
      <c r="K60" s="106"/>
      <c r="N60" s="106"/>
      <c r="Q60" s="106"/>
      <c r="T60" s="106"/>
    </row>
    <row r="61" spans="8:20" x14ac:dyDescent="0.25">
      <c r="H61" s="241"/>
      <c r="K61" s="106"/>
      <c r="N61" s="106"/>
      <c r="Q61" s="106"/>
      <c r="T61" s="106"/>
    </row>
    <row r="62" spans="8:20" x14ac:dyDescent="0.25">
      <c r="H62" s="241"/>
      <c r="K62" s="106"/>
      <c r="N62" s="106"/>
      <c r="Q62" s="106"/>
      <c r="T62" s="106"/>
    </row>
    <row r="63" spans="8:20" x14ac:dyDescent="0.25">
      <c r="H63" s="241"/>
      <c r="K63" s="106"/>
      <c r="N63" s="106"/>
      <c r="Q63" s="106"/>
      <c r="T63" s="106"/>
    </row>
    <row r="64" spans="8:20" x14ac:dyDescent="0.25">
      <c r="H64" s="241"/>
      <c r="K64" s="106"/>
      <c r="N64" s="106"/>
      <c r="Q64" s="106"/>
      <c r="T64" s="106"/>
    </row>
    <row r="65" spans="8:20" x14ac:dyDescent="0.25">
      <c r="H65" s="241"/>
      <c r="K65" s="106"/>
      <c r="N65" s="106"/>
      <c r="Q65" s="106"/>
      <c r="T65" s="106"/>
    </row>
    <row r="66" spans="8:20" x14ac:dyDescent="0.25">
      <c r="H66" s="241"/>
      <c r="K66" s="106"/>
      <c r="N66" s="106"/>
      <c r="Q66" s="106"/>
      <c r="T66" s="106"/>
    </row>
    <row r="67" spans="8:20" x14ac:dyDescent="0.25">
      <c r="H67" s="241"/>
      <c r="K67" s="106"/>
      <c r="N67" s="106"/>
      <c r="Q67" s="106"/>
      <c r="T67" s="106"/>
    </row>
    <row r="68" spans="8:20" x14ac:dyDescent="0.25">
      <c r="H68" s="241"/>
      <c r="K68" s="106"/>
      <c r="N68" s="106"/>
      <c r="Q68" s="106"/>
      <c r="T68" s="106"/>
    </row>
    <row r="69" spans="8:20" x14ac:dyDescent="0.25">
      <c r="H69" s="241"/>
      <c r="K69" s="106"/>
      <c r="N69" s="106"/>
      <c r="Q69" s="106"/>
      <c r="T69" s="106"/>
    </row>
    <row r="70" spans="8:20" x14ac:dyDescent="0.25">
      <c r="H70" s="241"/>
      <c r="K70" s="106"/>
      <c r="N70" s="106"/>
      <c r="Q70" s="106"/>
      <c r="T70" s="106"/>
    </row>
    <row r="71" spans="8:20" x14ac:dyDescent="0.25">
      <c r="H71" s="241"/>
      <c r="K71" s="106"/>
      <c r="N71" s="106"/>
      <c r="Q71" s="106"/>
      <c r="T71" s="106"/>
    </row>
    <row r="72" spans="8:20" x14ac:dyDescent="0.25">
      <c r="H72" s="241"/>
      <c r="K72" s="106"/>
      <c r="N72" s="106"/>
      <c r="Q72" s="106"/>
      <c r="T72" s="106"/>
    </row>
    <row r="73" spans="8:20" x14ac:dyDescent="0.25">
      <c r="H73" s="241"/>
      <c r="K73" s="106"/>
      <c r="N73" s="106"/>
      <c r="Q73" s="106"/>
      <c r="T73" s="106"/>
    </row>
    <row r="74" spans="8:20" x14ac:dyDescent="0.25">
      <c r="H74" s="241"/>
      <c r="K74" s="106"/>
      <c r="N74" s="106"/>
      <c r="Q74" s="106"/>
      <c r="T74" s="106"/>
    </row>
    <row r="75" spans="8:20" x14ac:dyDescent="0.25">
      <c r="H75" s="241"/>
      <c r="K75" s="106"/>
      <c r="N75" s="106"/>
      <c r="Q75" s="106"/>
      <c r="T75" s="106"/>
    </row>
    <row r="76" spans="8:20" x14ac:dyDescent="0.25">
      <c r="H76" s="241"/>
      <c r="K76" s="106"/>
      <c r="N76" s="106"/>
      <c r="Q76" s="106"/>
      <c r="T76" s="106"/>
    </row>
    <row r="77" spans="8:20" x14ac:dyDescent="0.25">
      <c r="H77" s="241"/>
      <c r="K77" s="106"/>
      <c r="N77" s="106"/>
      <c r="Q77" s="106"/>
      <c r="T77" s="106"/>
    </row>
    <row r="78" spans="8:20" x14ac:dyDescent="0.25">
      <c r="H78" s="241"/>
      <c r="K78" s="106"/>
      <c r="N78" s="106"/>
      <c r="Q78" s="106"/>
      <c r="T78" s="106"/>
    </row>
    <row r="79" spans="8:20" x14ac:dyDescent="0.25">
      <c r="H79" s="241"/>
      <c r="K79" s="106"/>
      <c r="N79" s="106"/>
      <c r="Q79" s="106"/>
      <c r="T79" s="106"/>
    </row>
    <row r="80" spans="8:20" x14ac:dyDescent="0.25">
      <c r="H80" s="241"/>
      <c r="K80" s="106"/>
      <c r="N80" s="106"/>
      <c r="Q80" s="106"/>
      <c r="T80" s="106"/>
    </row>
    <row r="81" spans="8:20" x14ac:dyDescent="0.25">
      <c r="H81" s="241"/>
      <c r="K81" s="106"/>
      <c r="N81" s="106"/>
      <c r="Q81" s="106"/>
      <c r="T81" s="106"/>
    </row>
    <row r="82" spans="8:20" x14ac:dyDescent="0.25">
      <c r="H82" s="241"/>
      <c r="K82" s="106"/>
      <c r="N82" s="106"/>
      <c r="Q82" s="106"/>
      <c r="T82" s="106"/>
    </row>
    <row r="83" spans="8:20" x14ac:dyDescent="0.25">
      <c r="H83" s="241"/>
      <c r="K83" s="106"/>
      <c r="N83" s="106"/>
      <c r="Q83" s="106"/>
      <c r="T83" s="106"/>
    </row>
    <row r="84" spans="8:20" x14ac:dyDescent="0.25">
      <c r="H84" s="241"/>
      <c r="K84" s="106"/>
      <c r="N84" s="106"/>
      <c r="Q84" s="106"/>
      <c r="T84" s="106"/>
    </row>
    <row r="85" spans="8:20" x14ac:dyDescent="0.25">
      <c r="H85" s="241"/>
      <c r="K85" s="106"/>
      <c r="N85" s="106"/>
      <c r="Q85" s="106"/>
      <c r="T85" s="106"/>
    </row>
    <row r="86" spans="8:20" x14ac:dyDescent="0.25">
      <c r="H86" s="241"/>
      <c r="K86" s="106"/>
      <c r="N86" s="106"/>
      <c r="Q86" s="106"/>
      <c r="T86" s="106"/>
    </row>
    <row r="87" spans="8:20" x14ac:dyDescent="0.25">
      <c r="H87" s="241"/>
      <c r="K87" s="106"/>
      <c r="N87" s="106"/>
      <c r="Q87" s="106"/>
      <c r="T87" s="106"/>
    </row>
    <row r="88" spans="8:20" x14ac:dyDescent="0.25">
      <c r="H88" s="241"/>
      <c r="K88" s="106"/>
      <c r="N88" s="106"/>
      <c r="Q88" s="106"/>
    </row>
    <row r="89" spans="8:20" x14ac:dyDescent="0.25">
      <c r="H89" s="241"/>
      <c r="K89" s="106"/>
      <c r="N89" s="106"/>
    </row>
    <row r="90" spans="8:20" x14ac:dyDescent="0.25">
      <c r="H90" s="241"/>
      <c r="K90" s="106"/>
      <c r="N90" s="106"/>
    </row>
    <row r="91" spans="8:20" x14ac:dyDescent="0.25">
      <c r="H91" s="241"/>
      <c r="N91" s="106"/>
    </row>
    <row r="92" spans="8:20" x14ac:dyDescent="0.25">
      <c r="H92" s="241"/>
    </row>
  </sheetData>
  <mergeCells count="5">
    <mergeCell ref="H2:I2"/>
    <mergeCell ref="K2:L2"/>
    <mergeCell ref="N2:O2"/>
    <mergeCell ref="Q2:R2"/>
    <mergeCell ref="T2:U2"/>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tint="-0.249977111117893"/>
  </sheetPr>
  <dimension ref="A1:AMJ15"/>
  <sheetViews>
    <sheetView workbookViewId="0">
      <selection activeCell="I1" sqref="I1:U1"/>
    </sheetView>
  </sheetViews>
  <sheetFormatPr defaultColWidth="11.5703125" defaultRowHeight="15" x14ac:dyDescent="0.25"/>
  <cols>
    <col min="1" max="1" width="11.5703125" style="213"/>
    <col min="2" max="2" width="23.7109375" style="231" customWidth="1"/>
    <col min="3" max="6" width="11.5703125" style="213"/>
    <col min="7" max="7" width="4.42578125" style="213" customWidth="1"/>
    <col min="8" max="8" width="13.42578125" style="213" customWidth="1"/>
    <col min="9" max="9" width="23.7109375" style="213" customWidth="1"/>
    <col min="10" max="1024" width="11.5703125" style="213"/>
    <col min="1025" max="16384" width="11.5703125" style="188"/>
  </cols>
  <sheetData>
    <row r="1" spans="1:16" ht="25.5" customHeight="1" x14ac:dyDescent="0.3">
      <c r="A1" s="368" t="s">
        <v>198</v>
      </c>
      <c r="B1" s="368"/>
      <c r="C1" s="368"/>
      <c r="D1" s="368"/>
      <c r="E1" s="368"/>
      <c r="F1" s="368"/>
      <c r="G1" s="212"/>
      <c r="H1" s="368" t="s">
        <v>199</v>
      </c>
      <c r="I1" s="368"/>
      <c r="J1" s="368"/>
      <c r="K1" s="368"/>
      <c r="L1" s="368"/>
      <c r="M1" s="368"/>
      <c r="N1" s="368"/>
    </row>
    <row r="2" spans="1:16" ht="35.1" customHeight="1" thickBot="1" x14ac:dyDescent="0.3">
      <c r="B2" s="214"/>
      <c r="C2" s="215" t="s">
        <v>200</v>
      </c>
      <c r="D2" s="215" t="s">
        <v>201</v>
      </c>
      <c r="E2" s="215" t="s">
        <v>202</v>
      </c>
      <c r="F2" s="216" t="s">
        <v>203</v>
      </c>
      <c r="G2" s="217"/>
      <c r="H2" s="218"/>
      <c r="I2" s="218"/>
      <c r="J2" s="215" t="s">
        <v>13</v>
      </c>
      <c r="K2" s="215" t="s">
        <v>14</v>
      </c>
      <c r="L2" s="215" t="s">
        <v>15</v>
      </c>
      <c r="M2" s="215" t="s">
        <v>16</v>
      </c>
      <c r="N2" s="215" t="s">
        <v>17</v>
      </c>
      <c r="P2" s="219"/>
    </row>
    <row r="3" spans="1:16" ht="45.75" thickBot="1" x14ac:dyDescent="0.3">
      <c r="A3" s="369" t="s">
        <v>6</v>
      </c>
      <c r="B3" s="220" t="s">
        <v>204</v>
      </c>
      <c r="C3" s="211">
        <v>15</v>
      </c>
      <c r="D3" s="211">
        <v>16</v>
      </c>
      <c r="E3" s="211">
        <v>16</v>
      </c>
      <c r="F3" s="221">
        <f t="shared" ref="F3:F8" si="0">AVERAGE(C3:E3)</f>
        <v>15.666666666666666</v>
      </c>
      <c r="G3" s="222"/>
      <c r="H3" s="365" t="s">
        <v>6</v>
      </c>
      <c r="I3" s="220" t="s">
        <v>204</v>
      </c>
      <c r="J3" s="233"/>
      <c r="K3" s="233"/>
      <c r="L3" s="233"/>
      <c r="M3" s="233"/>
      <c r="N3" s="233"/>
    </row>
    <row r="4" spans="1:16" ht="45.75" thickBot="1" x14ac:dyDescent="0.3">
      <c r="A4" s="369"/>
      <c r="B4" s="223" t="s">
        <v>205</v>
      </c>
      <c r="C4" s="211">
        <v>4.2</v>
      </c>
      <c r="D4" s="211">
        <v>4.5999999999999996</v>
      </c>
      <c r="E4" s="211">
        <v>6.35</v>
      </c>
      <c r="F4" s="221">
        <f t="shared" si="0"/>
        <v>5.05</v>
      </c>
      <c r="G4" s="222"/>
      <c r="H4" s="365"/>
      <c r="I4" s="223" t="s">
        <v>205</v>
      </c>
      <c r="J4" s="233"/>
      <c r="K4" s="233"/>
      <c r="L4" s="233"/>
      <c r="M4" s="233"/>
      <c r="N4" s="233"/>
    </row>
    <row r="5" spans="1:16" ht="45.75" thickBot="1" x14ac:dyDescent="0.3">
      <c r="A5" s="369"/>
      <c r="B5" s="224" t="s">
        <v>206</v>
      </c>
      <c r="C5" s="211">
        <v>0</v>
      </c>
      <c r="D5" s="211">
        <v>0</v>
      </c>
      <c r="E5" s="211">
        <v>0</v>
      </c>
      <c r="F5" s="221">
        <f t="shared" si="0"/>
        <v>0</v>
      </c>
      <c r="G5" s="222"/>
      <c r="H5" s="365"/>
      <c r="I5" s="224" t="s">
        <v>206</v>
      </c>
      <c r="J5" s="233"/>
      <c r="K5" s="233"/>
      <c r="L5" s="233"/>
      <c r="M5" s="233"/>
      <c r="N5" s="233"/>
    </row>
    <row r="6" spans="1:16" ht="75.75" thickBot="1" x14ac:dyDescent="0.3">
      <c r="A6" s="369" t="s">
        <v>207</v>
      </c>
      <c r="B6" s="220" t="s">
        <v>208</v>
      </c>
      <c r="C6" s="211">
        <v>149</v>
      </c>
      <c r="D6" s="211">
        <v>150</v>
      </c>
      <c r="E6" s="211">
        <v>136</v>
      </c>
      <c r="F6" s="221">
        <f t="shared" si="0"/>
        <v>145</v>
      </c>
      <c r="G6" s="212"/>
      <c r="H6" s="369" t="s">
        <v>207</v>
      </c>
      <c r="I6" s="220" t="s">
        <v>208</v>
      </c>
      <c r="J6" s="233"/>
      <c r="K6" s="233"/>
      <c r="L6" s="233"/>
      <c r="M6" s="233"/>
      <c r="N6" s="233"/>
    </row>
    <row r="7" spans="1:16" ht="60.75" thickBot="1" x14ac:dyDescent="0.3">
      <c r="A7" s="369"/>
      <c r="B7" s="223" t="s">
        <v>209</v>
      </c>
      <c r="C7" s="211">
        <v>13</v>
      </c>
      <c r="D7" s="211">
        <v>10</v>
      </c>
      <c r="E7" s="211">
        <v>11</v>
      </c>
      <c r="F7" s="221">
        <f t="shared" si="0"/>
        <v>11.333333333333334</v>
      </c>
      <c r="G7" s="212"/>
      <c r="H7" s="369"/>
      <c r="I7" s="223" t="s">
        <v>210</v>
      </c>
      <c r="J7" s="233"/>
      <c r="K7" s="233"/>
      <c r="L7" s="233"/>
      <c r="M7" s="233"/>
      <c r="N7" s="233"/>
    </row>
    <row r="8" spans="1:16" ht="35.1" customHeight="1" thickBot="1" x14ac:dyDescent="0.3">
      <c r="A8" s="369"/>
      <c r="B8" s="223" t="s">
        <v>211</v>
      </c>
      <c r="C8" s="213">
        <f>SUM(C6:C7)</f>
        <v>162</v>
      </c>
      <c r="D8" s="213">
        <f>SUM(D6:D7)</f>
        <v>160</v>
      </c>
      <c r="E8" s="213">
        <f>SUM(E6:E7)</f>
        <v>147</v>
      </c>
      <c r="F8" s="221">
        <f t="shared" si="0"/>
        <v>156.33333333333334</v>
      </c>
      <c r="G8" s="212"/>
      <c r="H8" s="369"/>
      <c r="I8" s="225" t="s">
        <v>212</v>
      </c>
      <c r="J8" s="213">
        <f>SUM(J6:J7)</f>
        <v>0</v>
      </c>
      <c r="K8" s="213">
        <f>SUM(K6:K7)</f>
        <v>0</v>
      </c>
      <c r="L8" s="213">
        <f>SUM(L6:L7)</f>
        <v>0</v>
      </c>
      <c r="M8" s="213">
        <f>SUM(M6:M7)</f>
        <v>0</v>
      </c>
      <c r="N8" s="213">
        <f>SUM(N6:N7)</f>
        <v>0</v>
      </c>
    </row>
    <row r="9" spans="1:16" ht="35.1" customHeight="1" thickBot="1" x14ac:dyDescent="0.3">
      <c r="A9" s="369"/>
      <c r="B9" s="224" t="s">
        <v>213</v>
      </c>
      <c r="C9" s="221">
        <f>C8/(C3*4+C4*7+C5*2)</f>
        <v>1.8120805369127515</v>
      </c>
      <c r="D9" s="221">
        <f>D8/(D3*4+D4*7+D5*2)</f>
        <v>1.6632016632016633</v>
      </c>
      <c r="E9" s="221">
        <f>E8/(E3*4+E4*7+E5*2)</f>
        <v>1.355463347164592</v>
      </c>
      <c r="F9" s="221">
        <f>F8/(F3*4+F4*7+F5*2)</f>
        <v>1.594966842373746</v>
      </c>
      <c r="G9" s="212"/>
      <c r="H9" s="369"/>
      <c r="I9" s="225" t="s">
        <v>213</v>
      </c>
      <c r="J9" s="221" t="e">
        <f>J8/(J3*4+J4*7+J5*2)</f>
        <v>#DIV/0!</v>
      </c>
      <c r="K9" s="221" t="e">
        <f>K8/(K3*4+K4*7+K5*2)</f>
        <v>#DIV/0!</v>
      </c>
      <c r="L9" s="221" t="e">
        <f>L8/(L3*4+L4*7+L5*2)</f>
        <v>#DIV/0!</v>
      </c>
      <c r="M9" s="221" t="e">
        <f>M8/(M3*4+M4*7+M5*2)</f>
        <v>#DIV/0!</v>
      </c>
      <c r="N9" s="221" t="e">
        <f>N8/(N3*4+N4*7+N5*2)</f>
        <v>#DIV/0!</v>
      </c>
    </row>
    <row r="10" spans="1:16" x14ac:dyDescent="0.25">
      <c r="A10" s="212"/>
      <c r="B10" s="226"/>
      <c r="C10" s="212"/>
      <c r="D10" s="212"/>
      <c r="E10" s="212"/>
      <c r="F10" s="212"/>
      <c r="G10" s="212"/>
      <c r="H10" s="212"/>
      <c r="I10" s="212"/>
      <c r="J10" s="212"/>
      <c r="K10" s="212"/>
      <c r="L10" s="212"/>
      <c r="M10" s="212"/>
      <c r="N10" s="212"/>
    </row>
    <row r="11" spans="1:16" s="213" customFormat="1" x14ac:dyDescent="0.25">
      <c r="A11" s="364" t="s">
        <v>214</v>
      </c>
      <c r="B11" s="364"/>
      <c r="C11" s="364"/>
      <c r="D11" s="364"/>
      <c r="E11" s="364"/>
      <c r="F11" s="364"/>
      <c r="G11" s="364"/>
      <c r="H11" s="364"/>
      <c r="I11" s="364"/>
      <c r="J11" s="364"/>
      <c r="K11" s="364"/>
      <c r="L11" s="364"/>
      <c r="M11" s="364"/>
      <c r="N11" s="364"/>
    </row>
    <row r="12" spans="1:16" s="228" customFormat="1" ht="88.5" customHeight="1" x14ac:dyDescent="0.25">
      <c r="A12" s="365" t="s">
        <v>215</v>
      </c>
      <c r="B12" s="227" t="s">
        <v>216</v>
      </c>
      <c r="C12" s="366"/>
      <c r="D12" s="366"/>
      <c r="E12" s="366"/>
      <c r="F12" s="366"/>
      <c r="G12" s="366"/>
      <c r="H12" s="366"/>
      <c r="I12" s="366"/>
      <c r="J12" s="366"/>
      <c r="K12" s="366"/>
      <c r="L12" s="366"/>
      <c r="M12" s="366"/>
      <c r="N12" s="366"/>
    </row>
    <row r="13" spans="1:16" ht="88.5" customHeight="1" x14ac:dyDescent="0.25">
      <c r="A13" s="365"/>
      <c r="B13" s="229" t="s">
        <v>207</v>
      </c>
      <c r="C13" s="367"/>
      <c r="D13" s="367"/>
      <c r="E13" s="367"/>
      <c r="F13" s="367"/>
      <c r="G13" s="367"/>
      <c r="H13" s="367"/>
      <c r="I13" s="367"/>
      <c r="J13" s="367"/>
      <c r="K13" s="367"/>
      <c r="L13" s="367"/>
      <c r="M13" s="367"/>
      <c r="N13" s="367"/>
      <c r="O13" s="230"/>
    </row>
    <row r="14" spans="1:16" ht="43.15" customHeight="1" x14ac:dyDescent="0.25">
      <c r="A14" s="231"/>
    </row>
    <row r="15" spans="1:16" x14ac:dyDescent="0.25">
      <c r="A15" s="232"/>
    </row>
  </sheetData>
  <sheetProtection algorithmName="SHA-512" hashValue="Ce92xUCsEx7Rxw8oJlNMtLOCxlNL+Mc7q5UzSV617dR/NimCpMpffkHlfyb8irCc2TzKsnuALkWosMFlwXzmyA==" saltValue="56Mfi01Hbz3oOjXbLHeBqg==" spinCount="100000" sheet="1" objects="1" scenarios="1"/>
  <mergeCells count="10">
    <mergeCell ref="A11:N11"/>
    <mergeCell ref="A12:A13"/>
    <mergeCell ref="C12:N12"/>
    <mergeCell ref="C13:N13"/>
    <mergeCell ref="A1:F1"/>
    <mergeCell ref="H1:N1"/>
    <mergeCell ref="A3:A5"/>
    <mergeCell ref="H3:H5"/>
    <mergeCell ref="A6:A9"/>
    <mergeCell ref="H6:H9"/>
  </mergeCells>
  <pageMargins left="0.78749999999999998" right="0.78749999999999998" top="1.05277777777778" bottom="1.05277777777778" header="0.78749999999999998" footer="0.78749999999999998"/>
  <pageSetup paperSize="3" orientation="landscape" useFirstPageNumber="1" horizontalDpi="300" verticalDpi="300" r:id="rId1"/>
  <headerFooter>
    <oddHeader>&amp;C&amp;"Times New Roman,Regular"&amp;12&amp;A</oddHeader>
    <oddFooter>&amp;C&amp;"Times New Roman,Regular"&amp;12Page &amp;P</oddFooter>
  </headerFooter>
  <rowBreaks count="1" manualBreakCount="1">
    <brk id="10" max="13" man="1"/>
  </rowBreaks>
  <colBreaks count="1" manualBreakCount="1">
    <brk id="7" max="1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46"/>
  <sheetViews>
    <sheetView workbookViewId="0">
      <selection activeCell="I1" sqref="I1:U1"/>
    </sheetView>
  </sheetViews>
  <sheetFormatPr defaultColWidth="11.5703125" defaultRowHeight="15" x14ac:dyDescent="0.25"/>
  <cols>
    <col min="1" max="1" width="30.85546875" style="188" customWidth="1"/>
    <col min="2" max="2" width="11.5703125" style="188"/>
    <col min="3" max="3" width="15.140625" style="188" customWidth="1"/>
    <col min="4" max="6" width="11.5703125" style="188"/>
    <col min="7" max="7" width="16.42578125" style="188" customWidth="1"/>
    <col min="8" max="16384" width="11.5703125" style="188"/>
  </cols>
  <sheetData>
    <row r="1" spans="1:13" x14ac:dyDescent="0.25">
      <c r="A1" s="371" t="s">
        <v>217</v>
      </c>
      <c r="B1" s="371"/>
      <c r="C1" s="371"/>
      <c r="D1" s="371"/>
      <c r="E1" s="371"/>
      <c r="F1" s="371"/>
      <c r="G1" s="371"/>
      <c r="I1" s="371" t="s">
        <v>218</v>
      </c>
      <c r="J1" s="371"/>
      <c r="K1" s="371"/>
      <c r="L1" s="371"/>
      <c r="M1" s="371"/>
    </row>
    <row r="2" spans="1:13" ht="23.85" customHeight="1" x14ac:dyDescent="0.25">
      <c r="A2" s="372" t="s">
        <v>219</v>
      </c>
      <c r="B2" s="372"/>
      <c r="C2" s="372"/>
      <c r="D2" s="372"/>
      <c r="E2" s="372"/>
      <c r="F2" s="372"/>
      <c r="G2" s="372"/>
      <c r="I2" s="372" t="s">
        <v>220</v>
      </c>
      <c r="J2" s="372"/>
      <c r="K2" s="372"/>
      <c r="L2" s="372"/>
      <c r="M2" s="372"/>
    </row>
    <row r="3" spans="1:13" ht="50.65" customHeight="1" x14ac:dyDescent="0.25">
      <c r="A3" s="189" t="s">
        <v>6</v>
      </c>
      <c r="B3" s="189" t="s">
        <v>221</v>
      </c>
      <c r="C3" s="189" t="s">
        <v>222</v>
      </c>
      <c r="D3" s="189" t="s">
        <v>223</v>
      </c>
      <c r="E3" s="189" t="s">
        <v>224</v>
      </c>
      <c r="F3" s="189" t="s">
        <v>193</v>
      </c>
      <c r="G3" s="189" t="s">
        <v>225</v>
      </c>
      <c r="I3" s="189" t="s">
        <v>226</v>
      </c>
      <c r="J3" s="189" t="s">
        <v>227</v>
      </c>
      <c r="K3" s="189" t="s">
        <v>228</v>
      </c>
      <c r="L3" s="189" t="s">
        <v>229</v>
      </c>
      <c r="M3" s="189" t="s">
        <v>225</v>
      </c>
    </row>
    <row r="4" spans="1:13" x14ac:dyDescent="0.25">
      <c r="A4" s="190" t="s">
        <v>230</v>
      </c>
      <c r="B4" s="190" t="s">
        <v>231</v>
      </c>
      <c r="C4" s="190" t="s">
        <v>232</v>
      </c>
      <c r="D4" s="190">
        <v>2018</v>
      </c>
      <c r="E4" s="191">
        <v>1</v>
      </c>
      <c r="F4" s="192">
        <v>10000</v>
      </c>
      <c r="G4" s="192">
        <f>E4*F4</f>
        <v>10000</v>
      </c>
      <c r="I4" s="188" t="s">
        <v>233</v>
      </c>
      <c r="J4" s="188" t="s">
        <v>230</v>
      </c>
      <c r="K4" s="192">
        <v>1000</v>
      </c>
      <c r="L4" s="191">
        <v>0.5</v>
      </c>
      <c r="M4" s="192">
        <f>K4*L4</f>
        <v>500</v>
      </c>
    </row>
    <row r="5" spans="1:13" x14ac:dyDescent="0.25">
      <c r="A5" s="190" t="s">
        <v>230</v>
      </c>
      <c r="B5" s="190" t="s">
        <v>231</v>
      </c>
      <c r="C5" s="190" t="s">
        <v>232</v>
      </c>
      <c r="D5" s="190">
        <v>2019</v>
      </c>
      <c r="E5" s="191">
        <v>1</v>
      </c>
      <c r="F5" s="192">
        <v>10000</v>
      </c>
      <c r="G5" s="192">
        <f>E5*F5</f>
        <v>10000</v>
      </c>
      <c r="K5" s="192"/>
      <c r="L5" s="191"/>
      <c r="M5" s="192"/>
    </row>
    <row r="6" spans="1:13" x14ac:dyDescent="0.25">
      <c r="A6" s="190" t="s">
        <v>230</v>
      </c>
      <c r="B6" s="190" t="s">
        <v>231</v>
      </c>
      <c r="C6" s="190" t="s">
        <v>232</v>
      </c>
      <c r="D6" s="190">
        <v>2020</v>
      </c>
      <c r="E6" s="191">
        <v>1</v>
      </c>
      <c r="F6" s="192">
        <v>10000</v>
      </c>
      <c r="G6" s="192">
        <f>E6*F6</f>
        <v>10000</v>
      </c>
      <c r="K6" s="192"/>
      <c r="L6" s="191"/>
      <c r="M6" s="192"/>
    </row>
    <row r="7" spans="1:13" x14ac:dyDescent="0.25">
      <c r="A7" s="190" t="s">
        <v>230</v>
      </c>
      <c r="B7" s="190" t="s">
        <v>231</v>
      </c>
      <c r="C7" s="190" t="s">
        <v>232</v>
      </c>
      <c r="D7" s="190">
        <v>2021</v>
      </c>
      <c r="E7" s="191">
        <v>1</v>
      </c>
      <c r="F7" s="192">
        <v>10000</v>
      </c>
      <c r="G7" s="192">
        <f>E7*F7</f>
        <v>10000</v>
      </c>
      <c r="K7" s="192"/>
      <c r="L7" s="191"/>
      <c r="M7" s="192"/>
    </row>
    <row r="8" spans="1:13" x14ac:dyDescent="0.25">
      <c r="A8" s="190"/>
      <c r="B8" s="190"/>
      <c r="C8" s="190"/>
      <c r="D8" s="190"/>
      <c r="E8" s="191"/>
      <c r="F8" s="192"/>
      <c r="G8" s="192"/>
      <c r="K8" s="192"/>
      <c r="L8" s="191"/>
      <c r="M8" s="192"/>
    </row>
    <row r="9" spans="1:13" x14ac:dyDescent="0.25">
      <c r="A9" s="190"/>
      <c r="B9" s="190"/>
      <c r="C9" s="190"/>
      <c r="D9" s="190"/>
      <c r="E9" s="191"/>
      <c r="F9" s="192"/>
      <c r="G9" s="192"/>
      <c r="K9" s="192"/>
      <c r="L9" s="191"/>
      <c r="M9" s="192"/>
    </row>
    <row r="10" spans="1:13" x14ac:dyDescent="0.25">
      <c r="A10" s="190"/>
      <c r="B10" s="190"/>
      <c r="C10" s="190"/>
      <c r="D10" s="190"/>
      <c r="E10" s="191"/>
      <c r="F10" s="192"/>
      <c r="G10" s="192"/>
      <c r="K10" s="192"/>
      <c r="L10" s="191"/>
      <c r="M10" s="192"/>
    </row>
    <row r="11" spans="1:13" x14ac:dyDescent="0.25">
      <c r="A11" s="193"/>
      <c r="B11" s="193"/>
      <c r="C11" s="193"/>
      <c r="D11" s="193"/>
      <c r="E11" s="191"/>
      <c r="F11" s="192"/>
      <c r="G11" s="192"/>
      <c r="K11" s="192"/>
      <c r="L11" s="191"/>
      <c r="M11" s="192"/>
    </row>
    <row r="12" spans="1:13" x14ac:dyDescent="0.25">
      <c r="A12" s="190"/>
      <c r="B12" s="190"/>
      <c r="C12" s="190"/>
      <c r="D12" s="190"/>
      <c r="E12" s="191"/>
      <c r="F12" s="192"/>
      <c r="G12" s="192"/>
      <c r="K12" s="192"/>
      <c r="L12" s="191"/>
      <c r="M12" s="192"/>
    </row>
    <row r="13" spans="1:13" x14ac:dyDescent="0.25">
      <c r="A13" s="190"/>
      <c r="B13" s="190"/>
      <c r="C13" s="190"/>
      <c r="D13" s="190"/>
      <c r="E13" s="191"/>
      <c r="F13" s="192"/>
      <c r="G13" s="192"/>
      <c r="K13" s="192"/>
      <c r="L13" s="191"/>
      <c r="M13" s="192"/>
    </row>
    <row r="14" spans="1:13" x14ac:dyDescent="0.25">
      <c r="A14" s="193"/>
      <c r="B14" s="193"/>
      <c r="C14" s="193"/>
      <c r="D14" s="193"/>
      <c r="E14" s="191"/>
      <c r="F14" s="192"/>
      <c r="G14" s="192"/>
      <c r="K14" s="192"/>
      <c r="L14" s="191"/>
      <c r="M14" s="192"/>
    </row>
    <row r="15" spans="1:13" x14ac:dyDescent="0.25">
      <c r="A15" s="190"/>
      <c r="B15" s="190"/>
      <c r="C15" s="190"/>
      <c r="D15" s="190"/>
      <c r="E15" s="191"/>
      <c r="F15" s="192"/>
      <c r="G15" s="192"/>
      <c r="K15" s="192"/>
      <c r="L15" s="191"/>
      <c r="M15" s="192"/>
    </row>
    <row r="16" spans="1:13" x14ac:dyDescent="0.25">
      <c r="A16" s="190"/>
      <c r="B16" s="190"/>
      <c r="C16" s="190"/>
      <c r="D16" s="190"/>
      <c r="E16" s="191"/>
      <c r="F16" s="192"/>
      <c r="G16" s="192"/>
      <c r="K16" s="192"/>
      <c r="L16" s="191"/>
      <c r="M16" s="192"/>
    </row>
    <row r="17" spans="1:13" x14ac:dyDescent="0.25">
      <c r="A17" s="190"/>
      <c r="B17" s="190"/>
      <c r="C17" s="190"/>
      <c r="D17" s="190"/>
      <c r="E17" s="191"/>
      <c r="F17" s="192"/>
      <c r="G17" s="192"/>
      <c r="K17" s="192"/>
      <c r="L17" s="191"/>
      <c r="M17" s="192"/>
    </row>
    <row r="18" spans="1:13" x14ac:dyDescent="0.25">
      <c r="E18" s="191"/>
      <c r="F18" s="192"/>
      <c r="G18" s="192"/>
      <c r="K18" s="192"/>
      <c r="L18" s="191"/>
      <c r="M18" s="192"/>
    </row>
    <row r="19" spans="1:13" x14ac:dyDescent="0.25">
      <c r="E19" s="191"/>
      <c r="F19" s="192"/>
      <c r="G19" s="192"/>
      <c r="K19" s="192"/>
      <c r="L19" s="191"/>
      <c r="M19" s="192"/>
    </row>
    <row r="20" spans="1:13" x14ac:dyDescent="0.25">
      <c r="E20" s="191"/>
      <c r="F20" s="192"/>
      <c r="G20" s="192"/>
      <c r="K20" s="192"/>
      <c r="L20" s="191"/>
      <c r="M20" s="192"/>
    </row>
    <row r="21" spans="1:13" x14ac:dyDescent="0.25">
      <c r="E21" s="191"/>
      <c r="F21" s="192"/>
      <c r="G21" s="192"/>
      <c r="K21" s="192"/>
      <c r="L21" s="191"/>
      <c r="M21" s="192"/>
    </row>
    <row r="22" spans="1:13" x14ac:dyDescent="0.25">
      <c r="E22" s="191"/>
      <c r="F22" s="192"/>
      <c r="G22" s="192"/>
      <c r="K22" s="192"/>
      <c r="L22" s="191"/>
      <c r="M22" s="192"/>
    </row>
    <row r="23" spans="1:13" x14ac:dyDescent="0.25">
      <c r="E23" s="191"/>
      <c r="F23" s="192"/>
      <c r="G23" s="192"/>
      <c r="K23" s="192"/>
      <c r="L23" s="191"/>
      <c r="M23" s="192"/>
    </row>
    <row r="24" spans="1:13" ht="15.75" thickBot="1" x14ac:dyDescent="0.3">
      <c r="K24" s="192"/>
      <c r="L24" s="191"/>
      <c r="M24" s="192"/>
    </row>
    <row r="25" spans="1:13" ht="13.7" customHeight="1" thickTop="1" thickBot="1" x14ac:dyDescent="0.3">
      <c r="A25" s="194"/>
      <c r="B25" s="194"/>
      <c r="C25" s="194"/>
      <c r="D25" s="194"/>
      <c r="E25" s="370" t="s">
        <v>234</v>
      </c>
      <c r="F25" s="370"/>
      <c r="G25" s="195">
        <f>SUM(G4:G24)</f>
        <v>40000</v>
      </c>
      <c r="H25" s="196"/>
      <c r="I25" s="196"/>
      <c r="J25" s="196"/>
      <c r="K25" s="370" t="s">
        <v>234</v>
      </c>
      <c r="L25" s="370"/>
      <c r="M25" s="195">
        <f>SUM(M4:M24)</f>
        <v>500</v>
      </c>
    </row>
    <row r="26" spans="1:13" ht="13.7" customHeight="1" thickTop="1" x14ac:dyDescent="0.25">
      <c r="E26" s="370" t="s">
        <v>235</v>
      </c>
      <c r="F26" s="370"/>
      <c r="G26" s="195">
        <f>G25/4</f>
        <v>10000</v>
      </c>
      <c r="K26" s="192"/>
      <c r="L26" s="192"/>
      <c r="M26" s="192"/>
    </row>
    <row r="27" spans="1:13" x14ac:dyDescent="0.25">
      <c r="K27" s="192"/>
      <c r="L27" s="192"/>
      <c r="M27" s="192"/>
    </row>
    <row r="28" spans="1:13" x14ac:dyDescent="0.25">
      <c r="K28" s="192"/>
    </row>
    <row r="29" spans="1:13" x14ac:dyDescent="0.25">
      <c r="K29" s="192"/>
    </row>
    <row r="30" spans="1:13" x14ac:dyDescent="0.25">
      <c r="K30" s="192"/>
    </row>
    <row r="31" spans="1:13" x14ac:dyDescent="0.25">
      <c r="K31" s="192"/>
    </row>
    <row r="32" spans="1:13" x14ac:dyDescent="0.25">
      <c r="K32" s="192"/>
    </row>
    <row r="33" spans="11:11" x14ac:dyDescent="0.25">
      <c r="K33" s="192"/>
    </row>
    <row r="34" spans="11:11" x14ac:dyDescent="0.25">
      <c r="K34" s="192"/>
    </row>
    <row r="35" spans="11:11" x14ac:dyDescent="0.25">
      <c r="K35" s="192"/>
    </row>
    <row r="36" spans="11:11" x14ac:dyDescent="0.25">
      <c r="K36" s="192"/>
    </row>
    <row r="37" spans="11:11" x14ac:dyDescent="0.25">
      <c r="K37" s="192"/>
    </row>
    <row r="38" spans="11:11" x14ac:dyDescent="0.25">
      <c r="K38" s="192"/>
    </row>
    <row r="39" spans="11:11" x14ac:dyDescent="0.25">
      <c r="K39" s="192"/>
    </row>
    <row r="40" spans="11:11" x14ac:dyDescent="0.25">
      <c r="K40" s="192"/>
    </row>
    <row r="41" spans="11:11" x14ac:dyDescent="0.25">
      <c r="K41" s="192"/>
    </row>
    <row r="42" spans="11:11" x14ac:dyDescent="0.25">
      <c r="K42" s="192"/>
    </row>
    <row r="43" spans="11:11" x14ac:dyDescent="0.25">
      <c r="K43" s="192"/>
    </row>
    <row r="44" spans="11:11" x14ac:dyDescent="0.25">
      <c r="K44" s="192"/>
    </row>
    <row r="45" spans="11:11" x14ac:dyDescent="0.25">
      <c r="K45" s="192"/>
    </row>
    <row r="46" spans="11:11" x14ac:dyDescent="0.25">
      <c r="K46" s="192"/>
    </row>
  </sheetData>
  <mergeCells count="7">
    <mergeCell ref="E26:F26"/>
    <mergeCell ref="A1:G1"/>
    <mergeCell ref="I1:M1"/>
    <mergeCell ref="A2:G2"/>
    <mergeCell ref="I2:M2"/>
    <mergeCell ref="E25:F25"/>
    <mergeCell ref="K25:L25"/>
  </mergeCells>
  <pageMargins left="0.78749999999999998" right="0.78749999999999998" top="1.05277777777778" bottom="1.05277777777778" header="0.78749999999999998" footer="0.78749999999999998"/>
  <pageSetup firstPageNumber="0" orientation="portrait" horizontalDpi="300" verticalDpi="300" r:id="rId1"/>
  <headerFooter>
    <oddHeader>&amp;C&amp;"Times New Roman,Regular"&amp;12&amp;A</oddHeader>
    <oddFooter>&amp;C&amp;"Times New Roman,Regular"&amp;12Page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76296af-eda4-4966-a42e-7e7c4a79b43a">
      <Terms xmlns="http://schemas.microsoft.com/office/infopath/2007/PartnerControls"/>
    </lcf76f155ced4ddcb4097134ff3c332f>
    <TaxCatchAll xmlns="c6eb7ba6-d18c-4ff8-aa9d-f6f0f55e4cfa" xsi:nil="true"/>
    <Summary xmlns="a76296af-eda4-4966-a42e-7e7c4a79b43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68E19A271C1D24497B690B3122C0003" ma:contentTypeVersion="20" ma:contentTypeDescription="Create a new document." ma:contentTypeScope="" ma:versionID="7fa0dd93cec2d5e8782e456d924e5344">
  <xsd:schema xmlns:xsd="http://www.w3.org/2001/XMLSchema" xmlns:xs="http://www.w3.org/2001/XMLSchema" xmlns:p="http://schemas.microsoft.com/office/2006/metadata/properties" xmlns:ns2="c6eb7ba6-d18c-4ff8-aa9d-f6f0f55e4cfa" xmlns:ns3="a76296af-eda4-4966-a42e-7e7c4a79b43a" targetNamespace="http://schemas.microsoft.com/office/2006/metadata/properties" ma:root="true" ma:fieldsID="ca59a8a04cb92f75a3fbb42153410fbe" ns2:_="" ns3:_="">
    <xsd:import namespace="c6eb7ba6-d18c-4ff8-aa9d-f6f0f55e4cfa"/>
    <xsd:import namespace="a76296af-eda4-4966-a42e-7e7c4a79b43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Summary" minOccurs="0"/>
                <xsd:element ref="ns3:MediaServiceAutoTags" minOccurs="0"/>
                <xsd:element ref="ns3:MediaServiceOCR" minOccurs="0"/>
                <xsd:element ref="ns3:MediaServiceDateTaken" minOccurs="0"/>
                <xsd:element ref="ns3:MediaServiceEventHashCode" minOccurs="0"/>
                <xsd:element ref="ns3:MediaServiceGenerationTime"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eb7ba6-d18c-4ff8-aa9d-f6f0f55e4cf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cb0351b9-62f7-4c71-8f9d-194c448fa840}" ma:internalName="TaxCatchAll" ma:showField="CatchAllData" ma:web="c6eb7ba6-d18c-4ff8-aa9d-f6f0f55e4cf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76296af-eda4-4966-a42e-7e7c4a79b43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Summary" ma:index="12" nillable="true" ma:displayName="Summary" ma:description="Summary of contents inside folder." ma:internalName="Summary">
      <xsd:simpleType>
        <xsd:restriction base="dms:Note">
          <xsd:maxLength value="255"/>
        </xsd:restriction>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MediaServic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33a83bf-3dc4-4ddf-aecd-47f0779e4ff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D8357E-F0AC-40C3-8B53-BEA65EAA0B0F}">
  <ds:schemaRefs>
    <ds:schemaRef ds:uri="http://purl.org/dc/elements/1.1/"/>
    <ds:schemaRef ds:uri="http://schemas.microsoft.com/office/2006/documentManagement/types"/>
    <ds:schemaRef ds:uri="http://schemas.microsoft.com/office/2006/metadata/properties"/>
    <ds:schemaRef ds:uri="http://purl.org/dc/terms/"/>
    <ds:schemaRef ds:uri="http://purl.org/dc/dcmitype/"/>
    <ds:schemaRef ds:uri="http://www.w3.org/XML/1998/namespace"/>
    <ds:schemaRef ds:uri="http://schemas.microsoft.com/office/infopath/2007/PartnerControls"/>
    <ds:schemaRef ds:uri="http://schemas.openxmlformats.org/package/2006/metadata/core-properties"/>
    <ds:schemaRef ds:uri="a76296af-eda4-4966-a42e-7e7c4a79b43a"/>
    <ds:schemaRef ds:uri="c6eb7ba6-d18c-4ff8-aa9d-f6f0f55e4cfa"/>
  </ds:schemaRefs>
</ds:datastoreItem>
</file>

<file path=customXml/itemProps2.xml><?xml version="1.0" encoding="utf-8"?>
<ds:datastoreItem xmlns:ds="http://schemas.openxmlformats.org/officeDocument/2006/customXml" ds:itemID="{39E81D68-087A-4E11-84BD-809747143638}">
  <ds:schemaRefs>
    <ds:schemaRef ds:uri="http://schemas.microsoft.com/sharepoint/v3/contenttype/forms"/>
  </ds:schemaRefs>
</ds:datastoreItem>
</file>

<file path=customXml/itemProps3.xml><?xml version="1.0" encoding="utf-8"?>
<ds:datastoreItem xmlns:ds="http://schemas.openxmlformats.org/officeDocument/2006/customXml" ds:itemID="{FBA3012D-8D04-4D3A-999D-55CBDD85E1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P&amp;L Initiative</vt:lpstr>
      <vt:lpstr>THECB Summary</vt:lpstr>
      <vt:lpstr>Initiative Summary</vt:lpstr>
      <vt:lpstr>fromula funding tool</vt:lpstr>
      <vt:lpstr>Costs and Funding Summary</vt:lpstr>
      <vt:lpstr>Formula funding tool-rev</vt:lpstr>
      <vt:lpstr>Faculty reallocations</vt:lpstr>
      <vt:lpstr>Faculty &amp; Courses</vt:lpstr>
      <vt:lpstr>Student Grant &amp; Endowment Suppo</vt:lpstr>
      <vt:lpstr>Funding Matrix</vt:lpstr>
      <vt:lpstr>Assumptions</vt:lpstr>
      <vt:lpstr>'Faculty &amp; Courses'!Print_Area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Budget Office</dc:creator>
  <cp:keywords/>
  <dc:description/>
  <cp:lastModifiedBy>Rivera, Julie A</cp:lastModifiedBy>
  <cp:revision/>
  <dcterms:created xsi:type="dcterms:W3CDTF">2020-02-12T20:04:46Z</dcterms:created>
  <dcterms:modified xsi:type="dcterms:W3CDTF">2024-04-12T14:59:52Z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0x010100768E19A271C1D24497B690B3122C0003</vt:lpwstr>
  </property>
  <property fmtid="{D5CDD505-2E9C-101B-9397-08002B2CF9AE}" pid="3" name="MSIP_Label_b73649dc-6fee-4eb8-a128-734c3c842ea8_Enabled">
    <vt:lpwstr>true</vt:lpwstr>
  </property>
  <property fmtid="{D5CDD505-2E9C-101B-9397-08002B2CF9AE}" pid="4" name="MSIP_Label_b73649dc-6fee-4eb8-a128-734c3c842ea8_SetDate">
    <vt:lpwstr>2023-02-14T18:32:02Z</vt:lpwstr>
  </property>
  <property fmtid="{D5CDD505-2E9C-101B-9397-08002B2CF9AE}" pid="5" name="MSIP_Label_b73649dc-6fee-4eb8-a128-734c3c842ea8_Method">
    <vt:lpwstr>Standard</vt:lpwstr>
  </property>
  <property fmtid="{D5CDD505-2E9C-101B-9397-08002B2CF9AE}" pid="6" name="MSIP_Label_b73649dc-6fee-4eb8-a128-734c3c842ea8_Name">
    <vt:lpwstr>defa4170-0d19-0005-0004-bc88714345d2</vt:lpwstr>
  </property>
  <property fmtid="{D5CDD505-2E9C-101B-9397-08002B2CF9AE}" pid="7" name="MSIP_Label_b73649dc-6fee-4eb8-a128-734c3c842ea8_SiteId">
    <vt:lpwstr>857c21d2-1a16-43a4-90cf-d57f3fab9d2f</vt:lpwstr>
  </property>
  <property fmtid="{D5CDD505-2E9C-101B-9397-08002B2CF9AE}" pid="8" name="MSIP_Label_b73649dc-6fee-4eb8-a128-734c3c842ea8_ActionId">
    <vt:lpwstr>b92cf353-3d17-430c-b6c8-b743147f9a9c</vt:lpwstr>
  </property>
  <property fmtid="{D5CDD505-2E9C-101B-9397-08002B2CF9AE}" pid="9" name="MSIP_Label_b73649dc-6fee-4eb8-a128-734c3c842ea8_ContentBits">
    <vt:lpwstr>0</vt:lpwstr>
  </property>
  <property fmtid="{D5CDD505-2E9C-101B-9397-08002B2CF9AE}" pid="10" name="MediaServiceImageTags">
    <vt:lpwstr/>
  </property>
</Properties>
</file>